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irapop/Downloads/"/>
    </mc:Choice>
  </mc:AlternateContent>
  <xr:revisionPtr revIDLastSave="0" documentId="8_{A189634A-241D-B640-A870-3C14CE5CD204}" xr6:coauthVersionLast="47" xr6:coauthVersionMax="47" xr10:uidLastSave="{00000000-0000-0000-0000-000000000000}"/>
  <bookViews>
    <workbookView xWindow="0" yWindow="500" windowWidth="28800" windowHeight="16620" tabRatio="659" activeTab="1" xr2:uid="{76554620-998A-45ED-8D70-A0FB466F05C0}"/>
  </bookViews>
  <sheets>
    <sheet name="Quant Impact Partners" sheetId="1" r:id="rId1"/>
    <sheet name="Footprint Asset Management" sheetId="2" r:id="rId2"/>
    <sheet name="PGI 2022 AUM" sheetId="3" r:id="rId3"/>
    <sheet name="PGI IS &amp; Summary" sheetId="4" r:id="rId4"/>
    <sheet name="ESG Scores" sheetId="5" r:id="rId5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4" i="1" l="1"/>
  <c r="G47" i="1"/>
  <c r="G39" i="1"/>
  <c r="G45" i="1"/>
  <c r="G37" i="1"/>
  <c r="G35" i="1"/>
  <c r="G34" i="1"/>
  <c r="I38" i="1"/>
  <c r="O35" i="1" s="1"/>
  <c r="G36" i="1"/>
  <c r="G43" i="1"/>
  <c r="L36" i="1"/>
  <c r="L35" i="1"/>
  <c r="I37" i="1"/>
  <c r="I37" i="2"/>
  <c r="O35" i="2"/>
  <c r="I38" i="2"/>
  <c r="L36" i="2"/>
  <c r="L35" i="2"/>
  <c r="I55" i="2"/>
  <c r="I46" i="2"/>
  <c r="I35" i="1"/>
  <c r="L54" i="1"/>
  <c r="C33" i="1"/>
  <c r="C34" i="1"/>
  <c r="G41" i="1"/>
  <c r="G44" i="1" s="1"/>
  <c r="H33" i="1"/>
  <c r="I36" i="2"/>
  <c r="I35" i="2"/>
  <c r="H62" i="2"/>
  <c r="C35" i="1"/>
  <c r="G50" i="1"/>
  <c r="G53" i="1" s="1"/>
  <c r="I53" i="1"/>
  <c r="I52" i="1"/>
  <c r="I44" i="1"/>
  <c r="I43" i="1"/>
  <c r="L44" i="1" s="1"/>
  <c r="H64" i="2"/>
  <c r="H63" i="2"/>
  <c r="G48" i="2"/>
  <c r="G57" i="2"/>
  <c r="G54" i="2"/>
  <c r="G53" i="2"/>
  <c r="G55" i="2" s="1"/>
  <c r="G51" i="2"/>
  <c r="G42" i="2"/>
  <c r="G39" i="2"/>
  <c r="G46" i="2"/>
  <c r="G45" i="2"/>
  <c r="G44" i="2"/>
  <c r="G36" i="2"/>
  <c r="I53" i="2"/>
  <c r="I54" i="2"/>
  <c r="I44" i="2"/>
  <c r="I45" i="2"/>
  <c r="G33" i="2"/>
  <c r="H31" i="2"/>
  <c r="G35" i="2"/>
  <c r="G37" i="2"/>
  <c r="I36" i="1"/>
  <c r="I19" i="2"/>
  <c r="J19" i="2"/>
  <c r="H19" i="2"/>
  <c r="C35" i="2"/>
  <c r="C34" i="2"/>
  <c r="C33" i="2"/>
  <c r="I19" i="1"/>
  <c r="J19" i="1"/>
  <c r="H19" i="1"/>
  <c r="G52" i="1" l="1"/>
  <c r="G56" i="1" s="1"/>
  <c r="I45" i="1"/>
  <c r="C36" i="1"/>
  <c r="C36" i="2"/>
  <c r="G60" i="1" l="1"/>
  <c r="G59" i="1"/>
  <c r="I54" i="1"/>
  <c r="G61" i="1"/>
</calcChain>
</file>

<file path=xl/sharedStrings.xml><?xml version="1.0" encoding="utf-8"?>
<sst xmlns="http://schemas.openxmlformats.org/spreadsheetml/2006/main" count="351" uniqueCount="184">
  <si>
    <t>All values shown in Millions</t>
  </si>
  <si>
    <t>Statement of Operations:</t>
  </si>
  <si>
    <t>Statement of Assets &amp; Liabilities:</t>
  </si>
  <si>
    <t>Revenues</t>
  </si>
  <si>
    <t>2023 (Forecasted)</t>
  </si>
  <si>
    <t>Assets</t>
  </si>
  <si>
    <t>Management &amp; Advisory Fees</t>
  </si>
  <si>
    <t>Investments in Securities at Value</t>
  </si>
  <si>
    <t>Incentive Fees</t>
  </si>
  <si>
    <t>Cash held by Internal Funds</t>
  </si>
  <si>
    <t>Investment Income (Loss)</t>
  </si>
  <si>
    <t>Cash &amp; Cash Equivalents</t>
  </si>
  <si>
    <t>Principal Investments</t>
  </si>
  <si>
    <t>Accounts Receviable</t>
  </si>
  <si>
    <t>Total Investment Income</t>
  </si>
  <si>
    <t>Deferred Tax Assets</t>
  </si>
  <si>
    <t>Interest &amp; Dividend Revenue</t>
  </si>
  <si>
    <t>Other Receiveables</t>
  </si>
  <si>
    <t>Other</t>
  </si>
  <si>
    <t>Total Assets</t>
  </si>
  <si>
    <t>Total Revenues</t>
  </si>
  <si>
    <t>Liabilities</t>
  </si>
  <si>
    <t>Expenses</t>
  </si>
  <si>
    <t>Accrued Management Fees</t>
  </si>
  <si>
    <t>Compensation &amp; Benefits</t>
  </si>
  <si>
    <t>Loans Payable</t>
  </si>
  <si>
    <t>Compensation</t>
  </si>
  <si>
    <t>Accrued Compensation &amp; Benefits</t>
  </si>
  <si>
    <t>Incentive Fee Compensation</t>
  </si>
  <si>
    <t>Operating Lease Liabilities</t>
  </si>
  <si>
    <t>Total Compensation &amp; Benefits</t>
  </si>
  <si>
    <t>Other Payables and Accrued Expenses</t>
  </si>
  <si>
    <t>General, Administrative, &amp; Other</t>
  </si>
  <si>
    <t>Total Liabilities</t>
  </si>
  <si>
    <t>Interest Expense</t>
  </si>
  <si>
    <t>Fund Expense &amp; Distribution Fees</t>
  </si>
  <si>
    <t>Net Assets</t>
  </si>
  <si>
    <t>Miscellaneous Expenses</t>
  </si>
  <si>
    <t>Total Expenses</t>
  </si>
  <si>
    <t>Assumptions</t>
  </si>
  <si>
    <t>Interest Rate on Debt</t>
  </si>
  <si>
    <t>Income Before Taxes</t>
  </si>
  <si>
    <t>Effective Tax Rate</t>
  </si>
  <si>
    <t>Taxes</t>
  </si>
  <si>
    <t>Risk Free Rate</t>
  </si>
  <si>
    <t>Net Income</t>
  </si>
  <si>
    <t>Spread Indication</t>
  </si>
  <si>
    <t>Market Risk Premium</t>
  </si>
  <si>
    <t>Beta</t>
  </si>
  <si>
    <t>Fund Expenses &amp; Distribution Fees</t>
  </si>
  <si>
    <t xml:space="preserve">Principal Financial Group, Inc. </t>
  </si>
  <si>
    <t>Principal Global Investors - Assets Under Management Rollforward Detail by Asset Class</t>
  </si>
  <si>
    <t xml:space="preserve">(in billions) </t>
  </si>
  <si>
    <t/>
  </si>
  <si>
    <t>Three Months Ended,</t>
  </si>
  <si>
    <t>Trailing Twelve Months,</t>
  </si>
  <si>
    <t xml:space="preserve">Equity Investments </t>
  </si>
  <si>
    <t>31-Dec-22</t>
  </si>
  <si>
    <t>30-Sep-22</t>
  </si>
  <si>
    <t>30-Jun-22</t>
  </si>
  <si>
    <t>31-Mar-22</t>
  </si>
  <si>
    <t>31-Dec-21</t>
  </si>
  <si>
    <t xml:space="preserve">AUM, beginning of period ~ </t>
  </si>
  <si>
    <t xml:space="preserve">  Deposits </t>
  </si>
  <si>
    <t xml:space="preserve">  Withdrawals </t>
  </si>
  <si>
    <t xml:space="preserve">     Net cash flow </t>
  </si>
  <si>
    <t xml:space="preserve">  Market performance </t>
  </si>
  <si>
    <t xml:space="preserve">  Other </t>
  </si>
  <si>
    <t xml:space="preserve">  Operations acquired (1) </t>
  </si>
  <si>
    <t xml:space="preserve">  Operations disposed (2) </t>
  </si>
  <si>
    <t xml:space="preserve">  Effect of exchange rates </t>
  </si>
  <si>
    <t xml:space="preserve">AUM, end of period ~ </t>
  </si>
  <si>
    <t xml:space="preserve">General account assets </t>
  </si>
  <si>
    <t xml:space="preserve">Total Equity Investments </t>
  </si>
  <si>
    <t xml:space="preserve">Fixed Income Investments </t>
  </si>
  <si>
    <t xml:space="preserve">  Other (3)</t>
  </si>
  <si>
    <t>General account assets (4)</t>
  </si>
  <si>
    <t xml:space="preserve">Total Fixed Income Investments </t>
  </si>
  <si>
    <t xml:space="preserve">Alternative Investments </t>
  </si>
  <si>
    <t xml:space="preserve">General account assets (4) </t>
  </si>
  <si>
    <t xml:space="preserve">Total Alternative Investments </t>
  </si>
  <si>
    <t xml:space="preserve">Total  </t>
  </si>
  <si>
    <t xml:space="preserve">Total Principal Global Investors AUM </t>
  </si>
  <si>
    <t>~ Excludes general account assets.</t>
  </si>
  <si>
    <t xml:space="preserve">(1) Effective 1Q22, includes the integration of Institutional Asset Advisory, which is associated with our IRT business.  </t>
  </si>
  <si>
    <t xml:space="preserve">(2) During 2021, we exited our retail investment and retirement business in India. During 2020, we closed the credit fund </t>
  </si>
  <si>
    <t xml:space="preserve">      managed by the Finisterre emerging market debt team and we made the decision to close our large cap strategy </t>
  </si>
  <si>
    <t xml:space="preserve">      managed by Columbus Circle Investors. </t>
  </si>
  <si>
    <t xml:space="preserve">(3) 2Q22 includes $3.2 billion of commercial mortgage loans and private credit assets managed by Principal Global  </t>
  </si>
  <si>
    <t xml:space="preserve">      Investors on behalf of the Reinsurance Transaction counterparty. </t>
  </si>
  <si>
    <t xml:space="preserve">(4) In 2Q22, $23.1 billion of General account assets were transferred to third parties per the Reinsurance Transaction. </t>
  </si>
  <si>
    <t xml:space="preserve">Principal Global Investors Segment </t>
  </si>
  <si>
    <t xml:space="preserve">Line Item </t>
  </si>
  <si>
    <t xml:space="preserve">Premiums and other considerations </t>
  </si>
  <si>
    <t xml:space="preserve">Fees and other revenues </t>
  </si>
  <si>
    <t xml:space="preserve">Net investment income </t>
  </si>
  <si>
    <t xml:space="preserve">Total operating revenues </t>
  </si>
  <si>
    <t xml:space="preserve">Benefits, claims and settlement expenses </t>
  </si>
  <si>
    <t xml:space="preserve">Dividends to policyholders </t>
  </si>
  <si>
    <t xml:space="preserve">Commission expense </t>
  </si>
  <si>
    <t xml:space="preserve">Capitalization of DAC and contract costs </t>
  </si>
  <si>
    <t>Amortization of DAC and contract costs</t>
  </si>
  <si>
    <t xml:space="preserve">Depreciation and amortization </t>
  </si>
  <si>
    <t xml:space="preserve">Interest expense on corporate debt </t>
  </si>
  <si>
    <t>Compensation and other (1)</t>
  </si>
  <si>
    <t xml:space="preserve">Total expenses </t>
  </si>
  <si>
    <t xml:space="preserve">Pre-tax operating earnings (losses)
  attributable to noncontrolling interest </t>
  </si>
  <si>
    <t xml:space="preserve">Pre-tax operating earnings (losses) </t>
  </si>
  <si>
    <t xml:space="preserve">Principal Global Investors </t>
  </si>
  <si>
    <t>31-Dec-20</t>
  </si>
  <si>
    <t xml:space="preserve">Management fee revenue </t>
  </si>
  <si>
    <t xml:space="preserve">Other revenue </t>
  </si>
  <si>
    <t xml:space="preserve">Operating revenues </t>
  </si>
  <si>
    <t xml:space="preserve">Operating revenues less pass-through expenses * </t>
  </si>
  <si>
    <t xml:space="preserve">Year over year operating revenues less pass-through 
  expenses growth </t>
  </si>
  <si>
    <t xml:space="preserve">Pre-tax operating earnings, adjusted for noncontrolling 
  interest </t>
  </si>
  <si>
    <t xml:space="preserve">Pre-tax return on operating revenues less pass-through 
  expenses </t>
  </si>
  <si>
    <t>c</t>
  </si>
  <si>
    <t>PFG</t>
  </si>
  <si>
    <t>Quant</t>
  </si>
  <si>
    <t>Footprint</t>
  </si>
  <si>
    <t>Upper target</t>
  </si>
  <si>
    <t>Environmental</t>
  </si>
  <si>
    <t>Leading</t>
  </si>
  <si>
    <t>Sustainable Finance</t>
  </si>
  <si>
    <t>Above median</t>
  </si>
  <si>
    <t>Below median</t>
  </si>
  <si>
    <t>Social</t>
  </si>
  <si>
    <t>Lagging</t>
  </si>
  <si>
    <t>Ethics &amp; Compliance</t>
  </si>
  <si>
    <t>N/A</t>
  </si>
  <si>
    <t>Data Security &amp; Customer Privacy</t>
  </si>
  <si>
    <t>Labor &amp; Employment Practices</t>
  </si>
  <si>
    <t>Marketing &amp; Labeling</t>
  </si>
  <si>
    <t>Product &amp; Quality management</t>
  </si>
  <si>
    <t>Governance</t>
  </si>
  <si>
    <t>Director Roles</t>
  </si>
  <si>
    <t>Diversity</t>
  </si>
  <si>
    <t>Independence</t>
  </si>
  <si>
    <t>Refreshment</t>
  </si>
  <si>
    <t>Incentive Structure</t>
  </si>
  <si>
    <t>Pay Governance</t>
  </si>
  <si>
    <t>Pay for Performance</t>
  </si>
  <si>
    <t>Director Voting</t>
  </si>
  <si>
    <t>Shareholder Policies</t>
  </si>
  <si>
    <t>Audit Committee</t>
  </si>
  <si>
    <t>External Auditor</t>
  </si>
  <si>
    <t>Audit Outcome</t>
  </si>
  <si>
    <t xml:space="preserve">  Board Composition</t>
  </si>
  <si>
    <t xml:space="preserve">  Audit</t>
  </si>
  <si>
    <t xml:space="preserve">  Shareholder Rights</t>
  </si>
  <si>
    <t xml:space="preserve">  Executive Compensation</t>
  </si>
  <si>
    <t>Profit Margin</t>
  </si>
  <si>
    <t>Asset Util</t>
  </si>
  <si>
    <t>Equity mutiplier</t>
  </si>
  <si>
    <t>TOTal Equity</t>
  </si>
  <si>
    <t>ROE</t>
  </si>
  <si>
    <t>Total equity</t>
  </si>
  <si>
    <t>=</t>
  </si>
  <si>
    <r>
      <t>Mutiple 1:</t>
    </r>
    <r>
      <rPr>
        <b/>
        <sz val="11"/>
        <color theme="1"/>
        <rFont val="Calibri"/>
        <family val="2"/>
        <scheme val="minor"/>
      </rPr>
      <t>EV/EBITDA Multiple</t>
    </r>
  </si>
  <si>
    <t>Mutiple 2:EV/EBIT Multiple</t>
  </si>
  <si>
    <t>Mutiple = 1/2</t>
  </si>
  <si>
    <t xml:space="preserve">Total value </t>
  </si>
  <si>
    <t>Debt</t>
  </si>
  <si>
    <t>Cash</t>
  </si>
  <si>
    <t>Total value 2023</t>
  </si>
  <si>
    <t>EV 2023</t>
  </si>
  <si>
    <t>EV 2022</t>
  </si>
  <si>
    <t>EV 2021</t>
  </si>
  <si>
    <t>Total value 2021</t>
  </si>
  <si>
    <t>Total value 2022</t>
  </si>
  <si>
    <t>Year</t>
  </si>
  <si>
    <t>Company Purchase Price(in million)</t>
  </si>
  <si>
    <t>Purchasing Value of Quant(In millions)</t>
  </si>
  <si>
    <t>Expected ROA</t>
  </si>
  <si>
    <t xml:space="preserve">Excpected ROA </t>
  </si>
  <si>
    <t>E (Value of Equity)</t>
  </si>
  <si>
    <t>Re</t>
  </si>
  <si>
    <t>Rd</t>
  </si>
  <si>
    <t>WACC</t>
  </si>
  <si>
    <t>E/V</t>
  </si>
  <si>
    <t>D/V</t>
  </si>
  <si>
    <r>
      <t>Mutiple 1:</t>
    </r>
    <r>
      <rPr>
        <b/>
        <sz val="11"/>
        <color theme="1"/>
        <rFont val="Calibri"/>
        <family val="2"/>
        <scheme val="minor"/>
      </rPr>
      <t>EV/EBIT Multiple</t>
    </r>
  </si>
  <si>
    <t>Mutiple 2:EV/EBITDA Multiple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</si>
</sst>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[Red]\(0.00\)"/>
    <numFmt numFmtId="165" formatCode="_(&quot;$&quot;* #,##0.0_);_(&quot;$&quot;* \(#,##0.0\);_(&quot;$&quot;* &quot;-&quot;??_);_(@_)"/>
    <numFmt numFmtId="166" formatCode="_(* #,##0.0_);_(* \(#,##0.0\);_(* &quot;-&quot;??_);_(@_)"/>
    <numFmt numFmtId="167" formatCode="[$-409]dd\-mmm\-yy;@"/>
    <numFmt numFmtId="168" formatCode="0.0%"/>
    <numFmt numFmtId="169" formatCode="0.00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sz val="12"/>
      <name val="Times New Roman"/>
      <family val="1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11"/>
      <color rgb="FF00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rgb="FF000000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0" fontId="9" fillId="0" borderId="0"/>
  </cellStyleXfs>
  <cellXfs count="147">
    <xf numFmtId="0" fontId="0" fillId="0" borderId="0" xfId="0"/>
    <xf numFmtId="0" fontId="0" fillId="2" borderId="0" xfId="0" applyFill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10" fontId="3" fillId="4" borderId="4" xfId="3" applyNumberFormat="1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2" fillId="5" borderId="8" xfId="0" applyFont="1" applyFill="1" applyBorder="1" applyAlignment="1">
      <alignment horizontal="center" vertical="center"/>
    </xf>
    <xf numFmtId="164" fontId="0" fillId="5" borderId="9" xfId="0" applyNumberFormat="1" applyFill="1" applyBorder="1" applyAlignment="1">
      <alignment horizontal="center" vertical="center"/>
    </xf>
    <xf numFmtId="164" fontId="0" fillId="5" borderId="10" xfId="0" applyNumberFormat="1" applyFill="1" applyBorder="1" applyAlignment="1">
      <alignment horizontal="center" vertical="center"/>
    </xf>
    <xf numFmtId="164" fontId="0" fillId="5" borderId="11" xfId="0" applyNumberForma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164" fontId="0" fillId="5" borderId="13" xfId="0" applyNumberForma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164" fontId="0" fillId="6" borderId="1" xfId="0" applyNumberFormat="1" applyFill="1" applyBorder="1" applyAlignment="1">
      <alignment horizontal="center" vertical="center"/>
    </xf>
    <xf numFmtId="164" fontId="0" fillId="6" borderId="4" xfId="0" applyNumberFormat="1" applyFill="1" applyBorder="1" applyAlignment="1">
      <alignment horizontal="center" vertical="center"/>
    </xf>
    <xf numFmtId="164" fontId="0" fillId="6" borderId="3" xfId="0" applyNumberForma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0" fontId="0" fillId="0" borderId="15" xfId="0" applyNumberFormat="1" applyBorder="1" applyAlignment="1">
      <alignment horizontal="center" vertical="center"/>
    </xf>
    <xf numFmtId="10" fontId="0" fillId="0" borderId="7" xfId="0" applyNumberFormat="1" applyBorder="1" applyAlignment="1">
      <alignment horizontal="center" vertical="center"/>
    </xf>
    <xf numFmtId="0" fontId="0" fillId="2" borderId="0" xfId="0" applyFill="1"/>
    <xf numFmtId="0" fontId="0" fillId="0" borderId="16" xfId="0" applyBorder="1" applyAlignment="1">
      <alignment horizontal="center" vertical="center"/>
    </xf>
    <xf numFmtId="10" fontId="0" fillId="2" borderId="0" xfId="0" applyNumberFormat="1" applyFill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164" fontId="0" fillId="0" borderId="19" xfId="0" applyNumberFormat="1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164" fontId="0" fillId="6" borderId="2" xfId="0" applyNumberForma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0" xfId="4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15" fontId="5" fillId="4" borderId="1" xfId="4" applyNumberFormat="1" applyFont="1" applyFill="1" applyBorder="1" applyAlignment="1">
      <alignment horizontal="center" vertical="center"/>
    </xf>
    <xf numFmtId="15" fontId="5" fillId="4" borderId="4" xfId="4" applyNumberFormat="1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165" fontId="5" fillId="0" borderId="0" xfId="2" applyNumberFormat="1" applyFont="1" applyFill="1" applyBorder="1" applyAlignment="1">
      <alignment horizontal="center" vertical="center"/>
    </xf>
    <xf numFmtId="165" fontId="5" fillId="0" borderId="14" xfId="2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66" fontId="5" fillId="0" borderId="0" xfId="1" applyNumberFormat="1" applyFont="1" applyFill="1" applyBorder="1" applyAlignment="1">
      <alignment horizontal="center" vertical="center"/>
    </xf>
    <xf numFmtId="166" fontId="5" fillId="0" borderId="5" xfId="1" applyNumberFormat="1" applyFont="1" applyFill="1" applyBorder="1" applyAlignment="1">
      <alignment horizontal="center" vertical="center"/>
    </xf>
    <xf numFmtId="0" fontId="7" fillId="8" borderId="12" xfId="0" applyFont="1" applyFill="1" applyBorder="1" applyAlignment="1">
      <alignment horizontal="center" vertical="center"/>
    </xf>
    <xf numFmtId="165" fontId="5" fillId="8" borderId="10" xfId="2" applyNumberFormat="1" applyFont="1" applyFill="1" applyBorder="1" applyAlignment="1">
      <alignment horizontal="center" vertical="center"/>
    </xf>
    <xf numFmtId="165" fontId="5" fillId="8" borderId="12" xfId="2" applyNumberFormat="1" applyFont="1" applyFill="1" applyBorder="1" applyAlignment="1">
      <alignment horizontal="center" vertical="center"/>
    </xf>
    <xf numFmtId="165" fontId="5" fillId="0" borderId="5" xfId="2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7" fillId="8" borderId="22" xfId="0" applyFont="1" applyFill="1" applyBorder="1" applyAlignment="1">
      <alignment horizontal="center" vertical="center"/>
    </xf>
    <xf numFmtId="165" fontId="5" fillId="8" borderId="23" xfId="2" applyNumberFormat="1" applyFont="1" applyFill="1" applyBorder="1" applyAlignment="1">
      <alignment horizontal="center" vertical="center"/>
    </xf>
    <xf numFmtId="165" fontId="5" fillId="8" borderId="22" xfId="2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166" fontId="5" fillId="2" borderId="0" xfId="1" applyNumberFormat="1" applyFont="1" applyFill="1" applyBorder="1" applyAlignment="1">
      <alignment vertical="center"/>
    </xf>
    <xf numFmtId="0" fontId="5" fillId="0" borderId="18" xfId="0" applyFont="1" applyBorder="1" applyAlignment="1">
      <alignment vertical="center"/>
    </xf>
    <xf numFmtId="166" fontId="5" fillId="0" borderId="19" xfId="1" applyNumberFormat="1" applyFont="1" applyFill="1" applyBorder="1" applyAlignment="1">
      <alignment vertical="center"/>
    </xf>
    <xf numFmtId="166" fontId="5" fillId="0" borderId="15" xfId="1" applyNumberFormat="1" applyFont="1" applyFill="1" applyBorder="1" applyAlignment="1">
      <alignment vertical="center"/>
    </xf>
    <xf numFmtId="0" fontId="5" fillId="0" borderId="6" xfId="0" applyFont="1" applyBorder="1" applyAlignment="1">
      <alignment vertical="center"/>
    </xf>
    <xf numFmtId="166" fontId="5" fillId="0" borderId="0" xfId="1" applyNumberFormat="1" applyFont="1" applyFill="1" applyBorder="1" applyAlignment="1">
      <alignment vertical="center"/>
    </xf>
    <xf numFmtId="166" fontId="5" fillId="0" borderId="7" xfId="1" applyNumberFormat="1" applyFont="1" applyFill="1" applyBorder="1" applyAlignment="1">
      <alignment vertical="center"/>
    </xf>
    <xf numFmtId="0" fontId="5" fillId="0" borderId="20" xfId="0" applyFont="1" applyBorder="1" applyAlignment="1">
      <alignment vertical="center"/>
    </xf>
    <xf numFmtId="166" fontId="5" fillId="0" borderId="21" xfId="1" applyNumberFormat="1" applyFont="1" applyFill="1" applyBorder="1" applyAlignment="1">
      <alignment vertical="center"/>
    </xf>
    <xf numFmtId="166" fontId="5" fillId="0" borderId="17" xfId="1" applyNumberFormat="1" applyFont="1" applyFill="1" applyBorder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 wrapText="1"/>
    </xf>
    <xf numFmtId="15" fontId="5" fillId="4" borderId="2" xfId="0" applyNumberFormat="1" applyFont="1" applyFill="1" applyBorder="1" applyAlignment="1">
      <alignment horizontal="center" vertical="center"/>
    </xf>
    <xf numFmtId="15" fontId="5" fillId="4" borderId="4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7" fillId="8" borderId="12" xfId="0" applyFont="1" applyFill="1" applyBorder="1" applyAlignment="1">
      <alignment horizontal="center" vertical="center" wrapText="1"/>
    </xf>
    <xf numFmtId="166" fontId="5" fillId="8" borderId="10" xfId="1" applyNumberFormat="1" applyFont="1" applyFill="1" applyBorder="1" applyAlignment="1">
      <alignment horizontal="center" vertical="center"/>
    </xf>
    <xf numFmtId="166" fontId="5" fillId="8" borderId="12" xfId="1" applyNumberFormat="1" applyFont="1" applyFill="1" applyBorder="1" applyAlignment="1">
      <alignment horizontal="center" vertical="center"/>
    </xf>
    <xf numFmtId="0" fontId="7" fillId="8" borderId="22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167" fontId="5" fillId="4" borderId="4" xfId="0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65" fontId="5" fillId="0" borderId="19" xfId="2" applyNumberFormat="1" applyFont="1" applyFill="1" applyBorder="1" applyAlignment="1">
      <alignment horizontal="center" vertical="center"/>
    </xf>
    <xf numFmtId="168" fontId="5" fillId="0" borderId="5" xfId="3" applyNumberFormat="1" applyFont="1" applyFill="1" applyBorder="1" applyAlignment="1">
      <alignment horizontal="center" vertical="center"/>
    </xf>
    <xf numFmtId="168" fontId="5" fillId="0" borderId="0" xfId="3" applyNumberFormat="1" applyFont="1" applyFill="1" applyBorder="1" applyAlignment="1">
      <alignment horizontal="center" vertical="center"/>
    </xf>
    <xf numFmtId="0" fontId="7" fillId="8" borderId="8" xfId="0" applyFont="1" applyFill="1" applyBorder="1" applyAlignment="1">
      <alignment horizontal="center" vertical="center" wrapText="1"/>
    </xf>
    <xf numFmtId="168" fontId="5" fillId="8" borderId="12" xfId="3" applyNumberFormat="1" applyFont="1" applyFill="1" applyBorder="1" applyAlignment="1">
      <alignment horizontal="center" vertical="center"/>
    </xf>
    <xf numFmtId="168" fontId="5" fillId="8" borderId="10" xfId="3" applyNumberFormat="1" applyFont="1" applyFill="1" applyBorder="1" applyAlignment="1">
      <alignment horizontal="center" vertical="center"/>
    </xf>
    <xf numFmtId="168" fontId="5" fillId="8" borderId="24" xfId="3" applyNumberFormat="1" applyFont="1" applyFill="1" applyBorder="1" applyAlignment="1">
      <alignment horizontal="center" vertical="center"/>
    </xf>
    <xf numFmtId="0" fontId="9" fillId="0" borderId="0" xfId="5"/>
    <xf numFmtId="0" fontId="9" fillId="0" borderId="0" xfId="5" applyAlignment="1">
      <alignment horizontal="left" indent="1"/>
    </xf>
    <xf numFmtId="2" fontId="9" fillId="0" borderId="0" xfId="5" applyNumberFormat="1" applyAlignment="1">
      <alignment horizontal="center"/>
    </xf>
    <xf numFmtId="0" fontId="9" fillId="0" borderId="0" xfId="5" applyAlignment="1">
      <alignment horizontal="left" indent="2"/>
    </xf>
    <xf numFmtId="2" fontId="10" fillId="9" borderId="25" xfId="5" applyNumberFormat="1" applyFont="1" applyFill="1" applyBorder="1" applyAlignment="1">
      <alignment horizontal="center"/>
    </xf>
    <xf numFmtId="2" fontId="10" fillId="8" borderId="25" xfId="5" applyNumberFormat="1" applyFont="1" applyFill="1" applyBorder="1" applyAlignment="1">
      <alignment horizontal="center"/>
    </xf>
    <xf numFmtId="2" fontId="10" fillId="10" borderId="25" xfId="5" applyNumberFormat="1" applyFont="1" applyFill="1" applyBorder="1" applyAlignment="1">
      <alignment horizontal="center"/>
    </xf>
    <xf numFmtId="2" fontId="9" fillId="9" borderId="25" xfId="5" applyNumberFormat="1" applyFill="1" applyBorder="1" applyAlignment="1">
      <alignment horizontal="center"/>
    </xf>
    <xf numFmtId="2" fontId="9" fillId="8" borderId="25" xfId="5" applyNumberFormat="1" applyFill="1" applyBorder="1" applyAlignment="1">
      <alignment horizontal="center"/>
    </xf>
    <xf numFmtId="2" fontId="9" fillId="10" borderId="25" xfId="5" applyNumberFormat="1" applyFill="1" applyBorder="1" applyAlignment="1">
      <alignment horizontal="center"/>
    </xf>
    <xf numFmtId="2" fontId="9" fillId="0" borderId="25" xfId="5" applyNumberFormat="1" applyBorder="1" applyAlignment="1">
      <alignment horizontal="center"/>
    </xf>
    <xf numFmtId="2" fontId="9" fillId="11" borderId="25" xfId="5" applyNumberFormat="1" applyFill="1" applyBorder="1" applyAlignment="1">
      <alignment horizontal="center"/>
    </xf>
    <xf numFmtId="2" fontId="9" fillId="11" borderId="26" xfId="5" applyNumberFormat="1" applyFill="1" applyBorder="1" applyAlignment="1">
      <alignment horizontal="center"/>
    </xf>
    <xf numFmtId="2" fontId="10" fillId="11" borderId="25" xfId="5" applyNumberFormat="1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 vertical="center"/>
    </xf>
    <xf numFmtId="2" fontId="10" fillId="9" borderId="27" xfId="5" applyNumberFormat="1" applyFont="1" applyFill="1" applyBorder="1" applyAlignment="1">
      <alignment horizontal="center"/>
    </xf>
    <xf numFmtId="2" fontId="10" fillId="8" borderId="27" xfId="5" applyNumberFormat="1" applyFont="1" applyFill="1" applyBorder="1" applyAlignment="1">
      <alignment horizontal="center"/>
    </xf>
    <xf numFmtId="2" fontId="10" fillId="10" borderId="27" xfId="5" applyNumberFormat="1" applyFont="1" applyFill="1" applyBorder="1" applyAlignment="1">
      <alignment horizontal="center"/>
    </xf>
    <xf numFmtId="0" fontId="2" fillId="4" borderId="28" xfId="0" applyFont="1" applyFill="1" applyBorder="1" applyAlignment="1">
      <alignment horizontal="center"/>
    </xf>
    <xf numFmtId="15" fontId="7" fillId="4" borderId="29" xfId="0" applyNumberFormat="1" applyFont="1" applyFill="1" applyBorder="1" applyAlignment="1">
      <alignment horizontal="center" vertical="center"/>
    </xf>
    <xf numFmtId="15" fontId="7" fillId="4" borderId="30" xfId="0" applyNumberFormat="1" applyFont="1" applyFill="1" applyBorder="1" applyAlignment="1">
      <alignment horizontal="center" vertical="center"/>
    </xf>
    <xf numFmtId="0" fontId="9" fillId="10" borderId="25" xfId="5" applyFill="1" applyBorder="1"/>
    <xf numFmtId="0" fontId="9" fillId="8" borderId="25" xfId="5" applyFill="1" applyBorder="1"/>
    <xf numFmtId="0" fontId="9" fillId="9" borderId="25" xfId="5" applyFill="1" applyBorder="1"/>
    <xf numFmtId="0" fontId="9" fillId="11" borderId="25" xfId="5" applyFill="1" applyBorder="1"/>
    <xf numFmtId="0" fontId="2" fillId="5" borderId="12" xfId="0" applyFont="1" applyFill="1" applyBorder="1" applyAlignment="1">
      <alignment horizontal="left" vertical="center"/>
    </xf>
    <xf numFmtId="10" fontId="0" fillId="0" borderId="0" xfId="0" applyNumberFormat="1"/>
    <xf numFmtId="43" fontId="0" fillId="0" borderId="0" xfId="1" applyFont="1"/>
    <xf numFmtId="10" fontId="0" fillId="0" borderId="0" xfId="3" applyNumberFormat="1" applyFont="1"/>
    <xf numFmtId="0" fontId="0" fillId="0" borderId="0" xfId="0" applyAlignment="1">
      <alignment horizontal="center" vertical="center"/>
    </xf>
    <xf numFmtId="164" fontId="0" fillId="0" borderId="0" xfId="0" applyNumberFormat="1"/>
    <xf numFmtId="0" fontId="0" fillId="3" borderId="5" xfId="0" applyFill="1" applyBorder="1" applyAlignment="1">
      <alignment horizontal="center" vertical="center"/>
    </xf>
    <xf numFmtId="164" fontId="0" fillId="3" borderId="7" xfId="0" applyNumberFormat="1" applyFill="1" applyBorder="1" applyAlignment="1">
      <alignment horizontal="center" vertical="center"/>
    </xf>
    <xf numFmtId="0" fontId="0" fillId="3" borderId="0" xfId="0" applyFill="1"/>
    <xf numFmtId="0" fontId="0" fillId="0" borderId="25" xfId="0" applyBorder="1"/>
    <xf numFmtId="9" fontId="0" fillId="0" borderId="25" xfId="3" applyFont="1" applyBorder="1"/>
    <xf numFmtId="10" fontId="0" fillId="0" borderId="25" xfId="3" applyNumberFormat="1" applyFont="1" applyBorder="1"/>
    <xf numFmtId="0" fontId="0" fillId="0" borderId="25" xfId="0" applyBorder="1" applyAlignment="1">
      <alignment horizontal="center" vertical="center"/>
    </xf>
    <xf numFmtId="0" fontId="11" fillId="12" borderId="17" xfId="0" applyFont="1" applyFill="1" applyBorder="1" applyAlignment="1">
      <alignment horizontal="center" vertical="center"/>
    </xf>
    <xf numFmtId="10" fontId="0" fillId="3" borderId="0" xfId="3" applyNumberFormat="1" applyFont="1" applyFill="1"/>
    <xf numFmtId="169" fontId="0" fillId="3" borderId="0" xfId="3" applyNumberFormat="1" applyFont="1" applyFill="1"/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5" fillId="4" borderId="20" xfId="0" applyFont="1" applyFill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4" borderId="1" xfId="4" applyFont="1" applyFill="1" applyBorder="1" applyAlignment="1">
      <alignment horizontal="center" vertical="center"/>
    </xf>
    <xf numFmtId="0" fontId="5" fillId="4" borderId="2" xfId="4" applyFont="1" applyFill="1" applyBorder="1" applyAlignment="1">
      <alignment horizontal="center" vertical="center"/>
    </xf>
    <xf numFmtId="0" fontId="5" fillId="4" borderId="3" xfId="4" applyFont="1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</cellXfs>
  <cellStyles count="6">
    <cellStyle name="Comma" xfId="1" builtinId="3"/>
    <cellStyle name="Currency" xfId="2" builtinId="4"/>
    <cellStyle name="Normal" xfId="0" builtinId="0"/>
    <cellStyle name="Normal 2" xfId="5" xr:uid="{E22C6696-116F-4C5B-9957-05A91B19E788}"/>
    <cellStyle name="Normal 3 2" xfId="4" xr:uid="{6B188B4A-C424-49B4-B22D-3F889F1F95C0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37</xdr:row>
      <xdr:rowOff>38100</xdr:rowOff>
    </xdr:from>
    <xdr:to>
      <xdr:col>3</xdr:col>
      <xdr:colOff>413347</xdr:colOff>
      <xdr:row>48</xdr:row>
      <xdr:rowOff>12700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1078C30-3364-E4B5-242C-68B207D8B4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7251700"/>
          <a:ext cx="4451946" cy="20701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127001</xdr:colOff>
      <xdr:row>53</xdr:row>
      <xdr:rowOff>76200</xdr:rowOff>
    </xdr:from>
    <xdr:to>
      <xdr:col>3</xdr:col>
      <xdr:colOff>1244600</xdr:colOff>
      <xdr:row>70</xdr:row>
      <xdr:rowOff>38100</xdr:rowOff>
    </xdr:to>
    <xdr:pic>
      <xdr:nvPicPr>
        <xdr:cNvPr id="3" name="Picture 2" descr="Transaction Value and Purchase Price">
          <a:extLst>
            <a:ext uri="{FF2B5EF4-FFF2-40B4-BE49-F238E27FC236}">
              <a16:creationId xmlns:a16="http://schemas.microsoft.com/office/drawing/2014/main" id="{3CA0121C-004B-DD44-DCE7-8994C522E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1" y="10337800"/>
          <a:ext cx="5156199" cy="3200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39</xdr:row>
      <xdr:rowOff>129153</xdr:rowOff>
    </xdr:from>
    <xdr:to>
      <xdr:col>3</xdr:col>
      <xdr:colOff>1302288</xdr:colOff>
      <xdr:row>56</xdr:row>
      <xdr:rowOff>174849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B166BFB-971D-3CE1-0105-91655246B2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824492"/>
          <a:ext cx="5306017" cy="333908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58</xdr:row>
      <xdr:rowOff>86103</xdr:rowOff>
    </xdr:from>
    <xdr:to>
      <xdr:col>4</xdr:col>
      <xdr:colOff>907081</xdr:colOff>
      <xdr:row>76</xdr:row>
      <xdr:rowOff>188650</xdr:rowOff>
    </xdr:to>
    <xdr:pic>
      <xdr:nvPicPr>
        <xdr:cNvPr id="3" name="Picture 2" descr="Transaction Value and Purchase Price">
          <a:extLst>
            <a:ext uri="{FF2B5EF4-FFF2-40B4-BE49-F238E27FC236}">
              <a16:creationId xmlns:a16="http://schemas.microsoft.com/office/drawing/2014/main" id="{D4F07802-0824-9D4C-9FDF-83B294D83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62289"/>
          <a:ext cx="6299200" cy="35896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099200-02C5-46CE-9E71-1CC5B5129759}">
  <dimension ref="A1:O61"/>
  <sheetViews>
    <sheetView topLeftCell="A24" workbookViewId="0">
      <selection activeCell="G55" sqref="G55"/>
    </sheetView>
  </sheetViews>
  <sheetFormatPr baseColWidth="10" defaultColWidth="8.83203125" defaultRowHeight="15" x14ac:dyDescent="0.2"/>
  <cols>
    <col min="1" max="1" width="2" customWidth="1"/>
    <col min="2" max="2" width="33.1640625" customWidth="1"/>
    <col min="3" max="4" width="17.83203125" customWidth="1"/>
    <col min="5" max="5" width="34.5" customWidth="1"/>
    <col min="6" max="6" width="2" customWidth="1"/>
    <col min="7" max="7" width="35.33203125" bestFit="1" customWidth="1"/>
    <col min="8" max="9" width="17.83203125" customWidth="1"/>
    <col min="10" max="10" width="23.5" customWidth="1"/>
  </cols>
  <sheetData>
    <row r="1" spans="1:12" ht="16" thickBot="1" x14ac:dyDescent="0.25">
      <c r="A1" s="1"/>
      <c r="B1" s="126" t="s">
        <v>0</v>
      </c>
      <c r="C1" s="127"/>
      <c r="D1" s="127"/>
      <c r="E1" s="128"/>
      <c r="F1" s="1"/>
      <c r="G1" s="126" t="s">
        <v>0</v>
      </c>
      <c r="H1" s="127"/>
      <c r="I1" s="127"/>
      <c r="J1" s="128"/>
      <c r="K1" s="1"/>
      <c r="L1" s="1"/>
    </row>
    <row r="2" spans="1:12" ht="16" thickBot="1" x14ac:dyDescent="0.25">
      <c r="A2" s="1"/>
      <c r="B2" s="2" t="s">
        <v>1</v>
      </c>
      <c r="C2" s="1"/>
      <c r="D2" s="1"/>
      <c r="E2" s="1"/>
      <c r="F2" s="1"/>
      <c r="G2" s="3" t="s">
        <v>2</v>
      </c>
      <c r="H2" s="1"/>
      <c r="I2" s="1"/>
      <c r="J2" s="1"/>
      <c r="K2" s="1"/>
      <c r="L2" s="1"/>
    </row>
    <row r="3" spans="1:12" ht="16" thickBot="1" x14ac:dyDescent="0.25">
      <c r="A3" s="1"/>
      <c r="B3" s="4" t="s">
        <v>3</v>
      </c>
      <c r="C3" s="5">
        <v>2021</v>
      </c>
      <c r="D3" s="6">
        <v>2022</v>
      </c>
      <c r="E3" s="6" t="s">
        <v>4</v>
      </c>
      <c r="F3" s="1"/>
      <c r="G3" s="4" t="s">
        <v>5</v>
      </c>
      <c r="H3" s="6">
        <v>2021</v>
      </c>
      <c r="I3" s="6">
        <v>2022</v>
      </c>
      <c r="J3" s="6" t="s">
        <v>4</v>
      </c>
      <c r="K3" s="1"/>
      <c r="L3" s="1"/>
    </row>
    <row r="4" spans="1:12" x14ac:dyDescent="0.2">
      <c r="A4" s="1"/>
      <c r="B4" s="7" t="s">
        <v>6</v>
      </c>
      <c r="C4" s="8">
        <v>84.049999999999983</v>
      </c>
      <c r="D4" s="9">
        <v>67.239999999999995</v>
      </c>
      <c r="E4" s="10">
        <v>73.963999999999999</v>
      </c>
      <c r="F4" s="1"/>
      <c r="G4" s="7" t="s">
        <v>7</v>
      </c>
      <c r="H4" s="8">
        <v>377.97987499999999</v>
      </c>
      <c r="I4" s="9">
        <v>232.19300000000001</v>
      </c>
      <c r="J4" s="10">
        <v>341.66288000000003</v>
      </c>
      <c r="K4" s="1"/>
      <c r="L4" s="1"/>
    </row>
    <row r="5" spans="1:12" x14ac:dyDescent="0.2">
      <c r="A5" s="1"/>
      <c r="B5" s="7" t="s">
        <v>8</v>
      </c>
      <c r="C5" s="8">
        <v>24.292999999999999</v>
      </c>
      <c r="D5" s="9">
        <v>3</v>
      </c>
      <c r="E5" s="10">
        <v>29.287840000000003</v>
      </c>
      <c r="F5" s="1"/>
      <c r="G5" s="7" t="s">
        <v>9</v>
      </c>
      <c r="H5" s="8">
        <v>52.335674999999995</v>
      </c>
      <c r="I5" s="9">
        <v>32.149799999999999</v>
      </c>
      <c r="J5" s="117">
        <v>47.307168000000004</v>
      </c>
      <c r="K5" s="1"/>
      <c r="L5" s="1"/>
    </row>
    <row r="6" spans="1:12" x14ac:dyDescent="0.2">
      <c r="A6" s="1"/>
      <c r="B6" s="11" t="s">
        <v>10</v>
      </c>
      <c r="C6" s="8"/>
      <c r="D6" s="9"/>
      <c r="E6" s="10"/>
      <c r="F6" s="1"/>
      <c r="G6" s="7" t="s">
        <v>11</v>
      </c>
      <c r="H6" s="8">
        <v>58.150749999999995</v>
      </c>
      <c r="I6" s="9">
        <v>35.722000000000001</v>
      </c>
      <c r="J6" s="117">
        <v>52.563520000000011</v>
      </c>
      <c r="K6" s="1"/>
      <c r="L6" s="1"/>
    </row>
    <row r="7" spans="1:12" x14ac:dyDescent="0.2">
      <c r="A7" s="1"/>
      <c r="B7" s="7" t="s">
        <v>12</v>
      </c>
      <c r="C7" s="8">
        <v>3.7559999999999998</v>
      </c>
      <c r="D7" s="9">
        <v>-2.1579999999999999</v>
      </c>
      <c r="E7" s="10">
        <v>-1.823</v>
      </c>
      <c r="F7" s="1"/>
      <c r="G7" s="7" t="s">
        <v>13</v>
      </c>
      <c r="H7" s="8">
        <v>5.8150749999999993</v>
      </c>
      <c r="I7" s="9">
        <v>3.5722000000000005</v>
      </c>
      <c r="J7" s="10">
        <v>5.2563520000000006</v>
      </c>
      <c r="K7" s="1"/>
      <c r="L7" s="1"/>
    </row>
    <row r="8" spans="1:12" x14ac:dyDescent="0.2">
      <c r="A8" s="1"/>
      <c r="B8" s="12" t="s">
        <v>14</v>
      </c>
      <c r="C8" s="13">
        <v>3.7559999999999998</v>
      </c>
      <c r="D8" s="14">
        <v>-2.1579999999999999</v>
      </c>
      <c r="E8" s="15">
        <v>-1.823</v>
      </c>
      <c r="F8" s="1"/>
      <c r="G8" s="7" t="s">
        <v>15</v>
      </c>
      <c r="H8" s="8">
        <v>29.075374999999998</v>
      </c>
      <c r="I8" s="9">
        <v>17.861000000000001</v>
      </c>
      <c r="J8" s="10">
        <v>26.281760000000006</v>
      </c>
      <c r="K8" s="1"/>
      <c r="L8" s="1"/>
    </row>
    <row r="9" spans="1:12" x14ac:dyDescent="0.2">
      <c r="A9" s="1"/>
      <c r="B9" s="7" t="s">
        <v>16</v>
      </c>
      <c r="C9" s="8">
        <v>2.5214999999999992</v>
      </c>
      <c r="D9" s="9">
        <v>2.0171999999999999</v>
      </c>
      <c r="E9" s="10">
        <v>2.2189199999999998</v>
      </c>
      <c r="F9" s="1"/>
      <c r="G9" s="7" t="s">
        <v>17</v>
      </c>
      <c r="H9" s="8">
        <v>58.150750000000016</v>
      </c>
      <c r="I9" s="9">
        <v>35.722000000000037</v>
      </c>
      <c r="J9" s="10">
        <v>52.563519999999983</v>
      </c>
      <c r="K9" s="1"/>
      <c r="L9" s="1"/>
    </row>
    <row r="10" spans="1:12" x14ac:dyDescent="0.2">
      <c r="A10" s="1"/>
      <c r="B10" s="7" t="s">
        <v>18</v>
      </c>
      <c r="C10" s="8">
        <v>1.6809999999999996</v>
      </c>
      <c r="D10" s="9">
        <v>1.3448</v>
      </c>
      <c r="E10" s="10">
        <v>1.4792799999999999</v>
      </c>
      <c r="F10" s="1"/>
      <c r="G10" s="16" t="s">
        <v>19</v>
      </c>
      <c r="H10" s="13">
        <v>581.50749999999994</v>
      </c>
      <c r="I10" s="14">
        <v>357.22</v>
      </c>
      <c r="J10" s="17">
        <v>525.63520000000005</v>
      </c>
      <c r="K10" s="1"/>
      <c r="L10" s="1"/>
    </row>
    <row r="11" spans="1:12" ht="16" thickBot="1" x14ac:dyDescent="0.25">
      <c r="A11" s="1"/>
      <c r="B11" s="16" t="s">
        <v>20</v>
      </c>
      <c r="C11" s="13">
        <v>116.30149999999999</v>
      </c>
      <c r="D11" s="14">
        <v>71.444000000000003</v>
      </c>
      <c r="E11" s="17">
        <v>105.12704000000001</v>
      </c>
      <c r="F11" s="1"/>
      <c r="G11" s="7"/>
      <c r="H11" s="8"/>
      <c r="I11" s="9"/>
      <c r="J11" s="10"/>
      <c r="K11" s="1"/>
      <c r="L11" s="1"/>
    </row>
    <row r="12" spans="1:12" ht="16" thickBot="1" x14ac:dyDescent="0.25">
      <c r="A12" s="1"/>
      <c r="B12" s="7"/>
      <c r="C12" s="8"/>
      <c r="D12" s="9"/>
      <c r="E12" s="10"/>
      <c r="F12" s="1"/>
      <c r="G12" s="4" t="s">
        <v>21</v>
      </c>
      <c r="H12" s="8"/>
      <c r="I12" s="9"/>
      <c r="J12" s="10"/>
      <c r="K12" s="1"/>
      <c r="L12" s="1"/>
    </row>
    <row r="13" spans="1:12" ht="16" thickBot="1" x14ac:dyDescent="0.25">
      <c r="A13" s="1"/>
      <c r="B13" s="4" t="s">
        <v>22</v>
      </c>
      <c r="C13" s="8"/>
      <c r="D13" s="9"/>
      <c r="E13" s="10"/>
      <c r="F13" s="1"/>
      <c r="G13" s="7" t="s">
        <v>23</v>
      </c>
      <c r="H13" s="8">
        <v>37.367671949999988</v>
      </c>
      <c r="I13" s="9">
        <v>20.254374000000013</v>
      </c>
      <c r="J13" s="10">
        <v>27.816614783999995</v>
      </c>
      <c r="K13" s="1"/>
      <c r="L13" s="1"/>
    </row>
    <row r="14" spans="1:12" x14ac:dyDescent="0.2">
      <c r="A14" s="1"/>
      <c r="B14" s="11" t="s">
        <v>24</v>
      </c>
      <c r="C14" s="8"/>
      <c r="D14" s="9"/>
      <c r="E14" s="10"/>
      <c r="F14" s="1"/>
      <c r="G14" s="116" t="s">
        <v>25</v>
      </c>
      <c r="H14" s="8">
        <v>160.14716549999997</v>
      </c>
      <c r="I14" s="9">
        <v>86.80446000000002</v>
      </c>
      <c r="J14" s="117">
        <v>119.21406336000001</v>
      </c>
      <c r="K14" s="1"/>
      <c r="L14" s="1"/>
    </row>
    <row r="15" spans="1:12" x14ac:dyDescent="0.2">
      <c r="A15" s="1"/>
      <c r="B15" s="7" t="s">
        <v>26</v>
      </c>
      <c r="C15" s="8">
        <v>28.291230000000002</v>
      </c>
      <c r="D15" s="9">
        <v>22.632984000000004</v>
      </c>
      <c r="E15" s="10">
        <v>23.764633200000006</v>
      </c>
      <c r="F15" s="1"/>
      <c r="G15" s="7" t="s">
        <v>27</v>
      </c>
      <c r="H15" s="8">
        <v>74.142206249999987</v>
      </c>
      <c r="I15" s="9">
        <v>40.187250000000006</v>
      </c>
      <c r="J15" s="10">
        <v>55.191696</v>
      </c>
      <c r="K15" s="1"/>
      <c r="L15" s="1"/>
    </row>
    <row r="16" spans="1:12" x14ac:dyDescent="0.2">
      <c r="A16" s="1"/>
      <c r="B16" s="7" t="s">
        <v>28</v>
      </c>
      <c r="C16" s="8">
        <v>14.575799999999999</v>
      </c>
      <c r="D16" s="9">
        <v>1.7999999999999998</v>
      </c>
      <c r="E16" s="10">
        <v>17.572704000000002</v>
      </c>
      <c r="F16" s="1"/>
      <c r="G16" s="7" t="s">
        <v>29</v>
      </c>
      <c r="H16" s="8">
        <v>13.049028299999996</v>
      </c>
      <c r="I16" s="9">
        <v>7.0729560000000005</v>
      </c>
      <c r="J16" s="10">
        <v>9.7137384959999995</v>
      </c>
      <c r="K16" s="1"/>
      <c r="L16" s="1"/>
    </row>
    <row r="17" spans="1:12" x14ac:dyDescent="0.2">
      <c r="A17" s="1"/>
      <c r="B17" s="12" t="s">
        <v>30</v>
      </c>
      <c r="C17" s="13">
        <v>42.86703</v>
      </c>
      <c r="D17" s="14">
        <v>24.432984000000005</v>
      </c>
      <c r="E17" s="15">
        <v>41.337337200000007</v>
      </c>
      <c r="F17" s="1"/>
      <c r="G17" s="116" t="s">
        <v>31</v>
      </c>
      <c r="H17" s="8">
        <v>11.862752999999998</v>
      </c>
      <c r="I17" s="9">
        <v>6.4299600000000012</v>
      </c>
      <c r="J17" s="117">
        <v>8.8306713600000002</v>
      </c>
      <c r="K17" s="1"/>
      <c r="L17" s="1"/>
    </row>
    <row r="18" spans="1:12" x14ac:dyDescent="0.2">
      <c r="A18" s="1"/>
      <c r="B18" s="7" t="s">
        <v>32</v>
      </c>
      <c r="C18" s="8">
        <v>12.204060000000002</v>
      </c>
      <c r="D18" s="9">
        <v>9.7632480000000008</v>
      </c>
      <c r="E18" s="10">
        <v>10.251410400000003</v>
      </c>
      <c r="F18" s="1"/>
      <c r="G18" s="16" t="s">
        <v>33</v>
      </c>
      <c r="H18" s="13">
        <v>296.56882499999995</v>
      </c>
      <c r="I18" s="14">
        <v>160.74900000000002</v>
      </c>
      <c r="J18" s="17">
        <v>220.766784</v>
      </c>
      <c r="K18" s="1"/>
      <c r="L18" s="1"/>
    </row>
    <row r="19" spans="1:12" ht="16" thickBot="1" x14ac:dyDescent="0.25">
      <c r="A19" s="1"/>
      <c r="B19" s="7" t="s">
        <v>34</v>
      </c>
      <c r="C19" s="8">
        <v>6.3258130372499988</v>
      </c>
      <c r="D19" s="9">
        <v>3.4287761700000008</v>
      </c>
      <c r="E19" s="10">
        <v>4.7089555027200003</v>
      </c>
      <c r="F19" s="1"/>
      <c r="G19" s="7" t="s">
        <v>155</v>
      </c>
      <c r="H19" s="8">
        <f>H10-H18</f>
        <v>284.93867499999999</v>
      </c>
      <c r="I19" s="8">
        <f t="shared" ref="I19:J19" si="0">I10-I18</f>
        <v>196.471</v>
      </c>
      <c r="J19" s="8">
        <f t="shared" si="0"/>
        <v>304.86841600000002</v>
      </c>
      <c r="K19" s="1"/>
      <c r="L19" s="1"/>
    </row>
    <row r="20" spans="1:12" ht="16" thickBot="1" x14ac:dyDescent="0.25">
      <c r="A20" s="1"/>
      <c r="B20" s="7" t="s">
        <v>35</v>
      </c>
      <c r="C20" s="8">
        <v>5.6583800000000002</v>
      </c>
      <c r="D20" s="9">
        <v>5.5227040000000001</v>
      </c>
      <c r="E20" s="10">
        <v>4.8958392000000011</v>
      </c>
      <c r="F20" s="1"/>
      <c r="G20" s="18" t="s">
        <v>36</v>
      </c>
      <c r="H20" s="19">
        <v>284.93867499999999</v>
      </c>
      <c r="I20" s="20">
        <v>196.471</v>
      </c>
      <c r="J20" s="21">
        <v>304.86841600000002</v>
      </c>
      <c r="K20" s="1"/>
      <c r="L20" s="1"/>
    </row>
    <row r="21" spans="1:12" ht="16" thickBot="1" x14ac:dyDescent="0.25">
      <c r="A21" s="1"/>
      <c r="B21" s="7" t="s">
        <v>37</v>
      </c>
      <c r="C21" s="8">
        <v>-11.582283037249987</v>
      </c>
      <c r="D21" s="9">
        <v>1.2306878300000008</v>
      </c>
      <c r="E21" s="10">
        <v>-14.596222302720008</v>
      </c>
      <c r="F21" s="1"/>
      <c r="G21" s="1"/>
      <c r="H21" s="1"/>
      <c r="I21" s="1"/>
      <c r="J21" s="1"/>
      <c r="K21" s="1"/>
      <c r="L21" s="1"/>
    </row>
    <row r="22" spans="1:12" ht="16" thickBot="1" x14ac:dyDescent="0.25">
      <c r="A22" s="1"/>
      <c r="B22" s="16" t="s">
        <v>38</v>
      </c>
      <c r="C22" s="13">
        <v>55.473000000000006</v>
      </c>
      <c r="D22" s="14">
        <v>44.378400000000006</v>
      </c>
      <c r="E22" s="17">
        <v>46.597320000000011</v>
      </c>
      <c r="F22" s="1"/>
      <c r="G22" s="22" t="s">
        <v>39</v>
      </c>
      <c r="H22" s="1"/>
      <c r="I22" s="1"/>
      <c r="J22" s="1"/>
      <c r="K22" s="1"/>
      <c r="L22" s="1"/>
    </row>
    <row r="23" spans="1:12" x14ac:dyDescent="0.2">
      <c r="A23" s="1"/>
      <c r="B23" s="7"/>
      <c r="C23" s="8"/>
      <c r="D23" s="9"/>
      <c r="E23" s="10"/>
      <c r="F23" s="1"/>
      <c r="G23" s="23" t="s">
        <v>40</v>
      </c>
      <c r="H23" s="24">
        <v>3.95E-2</v>
      </c>
      <c r="I23" s="1"/>
      <c r="J23" s="1"/>
      <c r="K23" s="1"/>
      <c r="L23" s="1"/>
    </row>
    <row r="24" spans="1:12" x14ac:dyDescent="0.2">
      <c r="A24" s="1"/>
      <c r="B24" s="7" t="s">
        <v>41</v>
      </c>
      <c r="C24" s="8">
        <v>60.828499999999984</v>
      </c>
      <c r="D24" s="9">
        <v>27.065599999999996</v>
      </c>
      <c r="E24" s="10">
        <v>58.529719999999998</v>
      </c>
      <c r="F24" s="1"/>
      <c r="G24" s="7" t="s">
        <v>42</v>
      </c>
      <c r="H24" s="25">
        <v>0.13700000000000001</v>
      </c>
      <c r="I24" s="1"/>
      <c r="J24" s="26"/>
      <c r="K24" s="26"/>
      <c r="L24" s="26"/>
    </row>
    <row r="25" spans="1:12" ht="16" thickBot="1" x14ac:dyDescent="0.25">
      <c r="A25" s="1"/>
      <c r="B25" s="7" t="s">
        <v>43</v>
      </c>
      <c r="C25" s="8">
        <v>8.3335044999999983</v>
      </c>
      <c r="D25" s="9">
        <v>3.7079871999999998</v>
      </c>
      <c r="E25" s="10">
        <v>8.0185716400000011</v>
      </c>
      <c r="F25" s="1"/>
      <c r="G25" s="7" t="s">
        <v>44</v>
      </c>
      <c r="H25" s="25">
        <v>4.4999999999999998E-2</v>
      </c>
      <c r="I25" s="1"/>
      <c r="J25" s="26"/>
      <c r="K25" s="26"/>
      <c r="L25" s="26"/>
    </row>
    <row r="26" spans="1:12" ht="16" thickBot="1" x14ac:dyDescent="0.25">
      <c r="A26" s="1"/>
      <c r="B26" s="18" t="s">
        <v>45</v>
      </c>
      <c r="C26" s="19">
        <v>52.494995499999987</v>
      </c>
      <c r="D26" s="20">
        <v>23.357612799999998</v>
      </c>
      <c r="E26" s="21">
        <v>50.511148359999993</v>
      </c>
      <c r="F26" s="1"/>
      <c r="G26" s="7" t="s">
        <v>46</v>
      </c>
      <c r="H26" s="25">
        <v>3.2500000000000001E-2</v>
      </c>
      <c r="I26" s="1"/>
      <c r="J26" s="26"/>
      <c r="K26" s="26"/>
      <c r="L26" s="26"/>
    </row>
    <row r="27" spans="1:12" x14ac:dyDescent="0.2">
      <c r="A27" s="1"/>
      <c r="B27" s="1"/>
      <c r="C27" s="1"/>
      <c r="D27" s="1"/>
      <c r="E27" s="1"/>
      <c r="F27" s="1"/>
      <c r="G27" s="7" t="s">
        <v>47</v>
      </c>
      <c r="H27" s="25">
        <v>4.4999999999999998E-2</v>
      </c>
      <c r="I27" s="1"/>
      <c r="J27" s="26"/>
      <c r="K27" s="26"/>
      <c r="L27" s="26"/>
    </row>
    <row r="28" spans="1:12" ht="16" thickBot="1" x14ac:dyDescent="0.25">
      <c r="A28" s="1"/>
      <c r="B28" s="1"/>
      <c r="C28" s="1"/>
      <c r="D28" s="1"/>
      <c r="E28" s="1"/>
      <c r="F28" s="1"/>
      <c r="G28" s="27" t="s">
        <v>48</v>
      </c>
      <c r="H28" s="123">
        <v>0.89310193299999996</v>
      </c>
      <c r="I28" s="1"/>
      <c r="J28" s="26"/>
      <c r="K28" s="26"/>
      <c r="L28" s="26"/>
    </row>
    <row r="29" spans="1:12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x14ac:dyDescent="0.2">
      <c r="A32" s="1"/>
      <c r="B32" s="1"/>
      <c r="C32" s="1"/>
      <c r="D32" s="1"/>
      <c r="E32" s="1"/>
      <c r="F32" s="1"/>
      <c r="G32" s="28"/>
      <c r="H32" s="1"/>
      <c r="I32" s="1"/>
      <c r="J32" s="1"/>
      <c r="K32" s="1"/>
      <c r="L32" s="1"/>
    </row>
    <row r="33" spans="2:15" x14ac:dyDescent="0.2">
      <c r="B33" s="119" t="s">
        <v>152</v>
      </c>
      <c r="C33" s="119">
        <f>E26/E11</f>
        <v>0.48047722412806437</v>
      </c>
      <c r="G33" s="119" t="s">
        <v>174</v>
      </c>
      <c r="H33" s="121">
        <f>E26/J10</f>
        <v>9.6095444825612872E-2</v>
      </c>
    </row>
    <row r="34" spans="2:15" x14ac:dyDescent="0.2">
      <c r="B34" s="119" t="s">
        <v>153</v>
      </c>
      <c r="C34" s="119">
        <f>E11/(AVERAGE(H10:J10))</f>
        <v>0.21537090503602693</v>
      </c>
      <c r="E34" t="s">
        <v>166</v>
      </c>
      <c r="G34" s="115">
        <f>J19+(J14+J17)-J6</f>
        <v>380.34963072000005</v>
      </c>
    </row>
    <row r="35" spans="2:15" x14ac:dyDescent="0.2">
      <c r="B35" s="119" t="s">
        <v>154</v>
      </c>
      <c r="C35" s="119">
        <f>AVERAGE(H10:J10)/AVERAGE(H19:J19)</f>
        <v>1.8623979438847169</v>
      </c>
      <c r="E35" t="s">
        <v>159</v>
      </c>
      <c r="F35" t="s">
        <v>158</v>
      </c>
      <c r="G35" s="115">
        <f>G34/E24</f>
        <v>6.4984016790102546</v>
      </c>
      <c r="H35" t="s">
        <v>163</v>
      </c>
      <c r="I35" s="115">
        <f>-(J14+J17)</f>
        <v>-128.04473472000001</v>
      </c>
      <c r="K35" t="s">
        <v>177</v>
      </c>
      <c r="L35" s="113">
        <f>H25+H28*(H27-H25)</f>
        <v>4.4999999999999998E-2</v>
      </c>
      <c r="N35" t="s">
        <v>179</v>
      </c>
      <c r="O35" s="124">
        <f>((I37)*L35)+((I38)*L36)*(1-H24)</f>
        <v>5.3331708253717205E-2</v>
      </c>
    </row>
    <row r="36" spans="2:15" x14ac:dyDescent="0.2">
      <c r="B36" s="119" t="s">
        <v>156</v>
      </c>
      <c r="C36" s="120">
        <f>C33*C34*C35</f>
        <v>0.19272245636054483</v>
      </c>
      <c r="E36" t="s">
        <v>160</v>
      </c>
      <c r="F36" t="s">
        <v>158</v>
      </c>
      <c r="G36" s="115">
        <f>G34/E26</f>
        <v>7.5300135330362163</v>
      </c>
      <c r="H36" t="s">
        <v>164</v>
      </c>
      <c r="I36" s="115">
        <f>J5+J6</f>
        <v>99.870688000000015</v>
      </c>
      <c r="K36" t="s">
        <v>178</v>
      </c>
      <c r="L36" s="113">
        <f>($H$23*I35)/I35</f>
        <v>3.95E-2</v>
      </c>
    </row>
    <row r="37" spans="2:15" x14ac:dyDescent="0.2">
      <c r="E37" t="s">
        <v>161</v>
      </c>
      <c r="G37">
        <f>G36/G35</f>
        <v>1.1587485515643106</v>
      </c>
      <c r="H37" t="s">
        <v>180</v>
      </c>
      <c r="I37" s="115">
        <f>G39/(G39+I35)</f>
        <v>1.7635713012617151</v>
      </c>
      <c r="K37" s="113"/>
    </row>
    <row r="38" spans="2:15" x14ac:dyDescent="0.2">
      <c r="H38" s="111" t="s">
        <v>181</v>
      </c>
      <c r="I38">
        <f>I35/(G39+I35)</f>
        <v>-0.76357130126171502</v>
      </c>
      <c r="K38" t="s">
        <v>179</v>
      </c>
      <c r="L38" s="124">
        <v>5.3331708253717205E-2</v>
      </c>
    </row>
    <row r="39" spans="2:15" x14ac:dyDescent="0.2">
      <c r="E39" s="118" t="s">
        <v>162</v>
      </c>
      <c r="F39" s="118" t="s">
        <v>158</v>
      </c>
      <c r="G39" s="118">
        <f>(E24*G37)-I35+I36</f>
        <v>295.73665099346471</v>
      </c>
    </row>
    <row r="41" spans="2:15" x14ac:dyDescent="0.2">
      <c r="E41" t="s">
        <v>167</v>
      </c>
      <c r="F41" t="s">
        <v>158</v>
      </c>
      <c r="G41" s="115">
        <f>I19+(I14+I17)-I6</f>
        <v>253.98342</v>
      </c>
      <c r="J41" s="112"/>
    </row>
    <row r="43" spans="2:15" x14ac:dyDescent="0.2">
      <c r="E43" t="s">
        <v>159</v>
      </c>
      <c r="F43" t="s">
        <v>158</v>
      </c>
      <c r="G43" s="115">
        <f>G41/D24</f>
        <v>9.3839937041853876</v>
      </c>
      <c r="H43" t="s">
        <v>163</v>
      </c>
      <c r="I43" s="115">
        <f>-(I14+I17)</f>
        <v>-93.234420000000028</v>
      </c>
      <c r="K43" t="s">
        <v>177</v>
      </c>
      <c r="L43" s="113">
        <v>4.4999999999999998E-2</v>
      </c>
    </row>
    <row r="44" spans="2:15" x14ac:dyDescent="0.2">
      <c r="E44" t="s">
        <v>160</v>
      </c>
      <c r="F44" t="s">
        <v>158</v>
      </c>
      <c r="G44" s="115">
        <f>G41/D26</f>
        <v>10.873689112613427</v>
      </c>
      <c r="H44" t="s">
        <v>164</v>
      </c>
      <c r="I44" s="115">
        <f>I5+I6</f>
        <v>67.871800000000007</v>
      </c>
      <c r="K44" t="s">
        <v>178</v>
      </c>
      <c r="L44" s="113">
        <f>($H$23*I43)/I43</f>
        <v>3.95E-2</v>
      </c>
    </row>
    <row r="45" spans="2:15" x14ac:dyDescent="0.2">
      <c r="E45" t="s">
        <v>161</v>
      </c>
      <c r="G45">
        <f>G44/G43</f>
        <v>1.1587485515643106</v>
      </c>
      <c r="H45" t="s">
        <v>176</v>
      </c>
      <c r="I45" s="115">
        <f>G47+I43</f>
        <v>99.234024797219007</v>
      </c>
    </row>
    <row r="46" spans="2:15" x14ac:dyDescent="0.2">
      <c r="H46" s="111"/>
      <c r="J46" s="112"/>
    </row>
    <row r="47" spans="2:15" x14ac:dyDescent="0.2">
      <c r="E47" s="118" t="s">
        <v>170</v>
      </c>
      <c r="F47" s="118" t="s">
        <v>158</v>
      </c>
      <c r="G47" s="118">
        <f>(D24*G45)-I43+I44</f>
        <v>192.46844479721904</v>
      </c>
    </row>
    <row r="48" spans="2:15" x14ac:dyDescent="0.2">
      <c r="H48" s="112"/>
    </row>
    <row r="50" spans="5:12" x14ac:dyDescent="0.2">
      <c r="E50" t="s">
        <v>168</v>
      </c>
      <c r="F50" t="s">
        <v>158</v>
      </c>
      <c r="G50" s="115">
        <f>H19+(H14+H17)-H6</f>
        <v>398.79784349999994</v>
      </c>
    </row>
    <row r="52" spans="5:12" x14ac:dyDescent="0.2">
      <c r="E52" t="s">
        <v>159</v>
      </c>
      <c r="F52" t="s">
        <v>158</v>
      </c>
      <c r="G52" s="115">
        <f>G50/C24</f>
        <v>6.556101884807287</v>
      </c>
      <c r="H52" t="s">
        <v>163</v>
      </c>
      <c r="I52" s="115">
        <f>-(H14+H17)</f>
        <v>-172.00991849999997</v>
      </c>
    </row>
    <row r="53" spans="5:12" x14ac:dyDescent="0.2">
      <c r="E53" t="s">
        <v>160</v>
      </c>
      <c r="F53" t="s">
        <v>158</v>
      </c>
      <c r="G53" s="115">
        <f>G50/C26</f>
        <v>7.59687356292849</v>
      </c>
      <c r="H53" t="s">
        <v>164</v>
      </c>
      <c r="I53" s="115">
        <f>H5+H6</f>
        <v>110.486425</v>
      </c>
      <c r="K53" t="s">
        <v>177</v>
      </c>
      <c r="L53" s="113">
        <v>4.4999999999999998E-2</v>
      </c>
    </row>
    <row r="54" spans="5:12" x14ac:dyDescent="0.2">
      <c r="E54" t="s">
        <v>161</v>
      </c>
      <c r="G54">
        <f>G53/G52</f>
        <v>1.1587485515643106</v>
      </c>
      <c r="H54" t="s">
        <v>176</v>
      </c>
      <c r="I54" s="115">
        <f>G56+I52</f>
        <v>180.97136126882964</v>
      </c>
      <c r="K54" t="s">
        <v>178</v>
      </c>
      <c r="L54" s="113">
        <f>($H$23*I52)/I52</f>
        <v>3.95E-2</v>
      </c>
    </row>
    <row r="55" spans="5:12" x14ac:dyDescent="0.2">
      <c r="H55" s="111"/>
    </row>
    <row r="56" spans="5:12" x14ac:dyDescent="0.2">
      <c r="E56" s="118" t="s">
        <v>169</v>
      </c>
      <c r="F56" s="118" t="s">
        <v>158</v>
      </c>
      <c r="G56" s="118">
        <f>(C24*G54)-I52+I53</f>
        <v>352.98127976882961</v>
      </c>
    </row>
    <row r="58" spans="5:12" x14ac:dyDescent="0.2">
      <c r="G58" t="s">
        <v>173</v>
      </c>
      <c r="H58" t="s">
        <v>171</v>
      </c>
    </row>
    <row r="59" spans="5:12" x14ac:dyDescent="0.2">
      <c r="G59">
        <f>G56</f>
        <v>352.98127976882961</v>
      </c>
      <c r="H59">
        <v>2021</v>
      </c>
    </row>
    <row r="60" spans="5:12" x14ac:dyDescent="0.2">
      <c r="G60">
        <f>G47</f>
        <v>192.46844479721904</v>
      </c>
      <c r="H60">
        <v>2022</v>
      </c>
    </row>
    <row r="61" spans="5:12" x14ac:dyDescent="0.2">
      <c r="G61">
        <f>G39</f>
        <v>295.73665099346471</v>
      </c>
      <c r="H61">
        <v>2023</v>
      </c>
    </row>
  </sheetData>
  <mergeCells count="2">
    <mergeCell ref="B1:E1"/>
    <mergeCell ref="G1:J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3324C5-699C-4728-A4B3-EF5E7034AABE}">
  <dimension ref="A1:O64"/>
  <sheetViews>
    <sheetView tabSelected="1" topLeftCell="A27" workbookViewId="0">
      <selection activeCell="E53" sqref="E53:E54"/>
    </sheetView>
  </sheetViews>
  <sheetFormatPr baseColWidth="10" defaultColWidth="8.83203125" defaultRowHeight="15" x14ac:dyDescent="0.2"/>
  <cols>
    <col min="1" max="1" width="2" customWidth="1"/>
    <col min="2" max="2" width="32.33203125" bestFit="1" customWidth="1"/>
    <col min="3" max="4" width="18.1640625" customWidth="1"/>
    <col min="5" max="5" width="26" customWidth="1"/>
    <col min="6" max="6" width="2" customWidth="1"/>
    <col min="7" max="7" width="35.33203125" bestFit="1" customWidth="1"/>
    <col min="8" max="8" width="30.83203125" customWidth="1"/>
    <col min="9" max="10" width="18.1640625" customWidth="1"/>
  </cols>
  <sheetData>
    <row r="1" spans="1:12" ht="16" thickBot="1" x14ac:dyDescent="0.25">
      <c r="A1" s="1"/>
      <c r="B1" s="126" t="s">
        <v>0</v>
      </c>
      <c r="C1" s="127"/>
      <c r="D1" s="127"/>
      <c r="E1" s="128"/>
      <c r="F1" s="1"/>
      <c r="G1" s="126" t="s">
        <v>0</v>
      </c>
      <c r="H1" s="127"/>
      <c r="I1" s="127"/>
      <c r="J1" s="128"/>
      <c r="K1" s="1"/>
      <c r="L1" s="1"/>
    </row>
    <row r="2" spans="1:12" ht="16" thickBot="1" x14ac:dyDescent="0.25">
      <c r="A2" s="1"/>
      <c r="B2" s="2" t="s">
        <v>1</v>
      </c>
      <c r="C2" s="1"/>
      <c r="D2" s="1"/>
      <c r="E2" s="1"/>
      <c r="F2" s="1"/>
      <c r="G2" s="3" t="s">
        <v>2</v>
      </c>
      <c r="H2" s="1"/>
      <c r="I2" s="1"/>
      <c r="J2" s="1"/>
      <c r="K2" s="1"/>
      <c r="L2" s="1"/>
    </row>
    <row r="3" spans="1:12" ht="16" thickBot="1" x14ac:dyDescent="0.25">
      <c r="A3" s="1"/>
      <c r="B3" s="4" t="s">
        <v>3</v>
      </c>
      <c r="C3" s="5">
        <v>2021</v>
      </c>
      <c r="D3" s="6">
        <v>2022</v>
      </c>
      <c r="E3" s="6" t="s">
        <v>4</v>
      </c>
      <c r="F3" s="1"/>
      <c r="G3" s="4" t="s">
        <v>5</v>
      </c>
      <c r="H3" s="6">
        <v>2021</v>
      </c>
      <c r="I3" s="6">
        <v>2022</v>
      </c>
      <c r="J3" s="6" t="s">
        <v>4</v>
      </c>
      <c r="K3" s="1"/>
      <c r="L3" s="1"/>
    </row>
    <row r="4" spans="1:12" x14ac:dyDescent="0.2">
      <c r="A4" s="1"/>
      <c r="B4" s="23" t="s">
        <v>6</v>
      </c>
      <c r="C4" s="29">
        <v>144.4975</v>
      </c>
      <c r="D4" s="30">
        <v>91.95</v>
      </c>
      <c r="E4" s="31">
        <v>117.31750000000001</v>
      </c>
      <c r="F4" s="1"/>
      <c r="G4" s="7" t="s">
        <v>7</v>
      </c>
      <c r="H4" s="9">
        <v>536.47823124999991</v>
      </c>
      <c r="I4" s="9">
        <v>336.116625</v>
      </c>
      <c r="J4" s="10">
        <v>433.48313124999999</v>
      </c>
      <c r="K4" s="1"/>
      <c r="L4" s="1"/>
    </row>
    <row r="5" spans="1:12" x14ac:dyDescent="0.2">
      <c r="A5" s="1"/>
      <c r="B5" s="7" t="s">
        <v>8</v>
      </c>
      <c r="C5" s="8">
        <v>8.6698500000000003</v>
      </c>
      <c r="D5" s="9">
        <v>5.5170000000000003</v>
      </c>
      <c r="E5" s="10">
        <v>7.0390500000000005</v>
      </c>
      <c r="F5" s="1"/>
      <c r="G5" s="7" t="s">
        <v>9</v>
      </c>
      <c r="H5" s="9">
        <v>74.281601249999994</v>
      </c>
      <c r="I5" s="9">
        <v>46.539224999999995</v>
      </c>
      <c r="J5" s="10">
        <v>60.020741249999993</v>
      </c>
      <c r="K5" s="1"/>
      <c r="L5" s="1"/>
    </row>
    <row r="6" spans="1:12" x14ac:dyDescent="0.2">
      <c r="A6" s="1"/>
      <c r="B6" s="11" t="s">
        <v>10</v>
      </c>
      <c r="C6" s="8"/>
      <c r="D6" s="9"/>
      <c r="E6" s="10"/>
      <c r="F6" s="1"/>
      <c r="G6" s="7" t="s">
        <v>11</v>
      </c>
      <c r="H6" s="9">
        <v>82.535112499999997</v>
      </c>
      <c r="I6" s="9">
        <v>51.710250000000002</v>
      </c>
      <c r="J6" s="10">
        <v>66.689712499999999</v>
      </c>
      <c r="K6" s="1"/>
      <c r="L6" s="1"/>
    </row>
    <row r="7" spans="1:12" x14ac:dyDescent="0.2">
      <c r="A7" s="1"/>
      <c r="B7" s="7" t="s">
        <v>12</v>
      </c>
      <c r="C7" s="8">
        <v>4.6779999999999999</v>
      </c>
      <c r="D7" s="9">
        <v>1.3560000000000001</v>
      </c>
      <c r="E7" s="10">
        <v>3.157</v>
      </c>
      <c r="F7" s="1"/>
      <c r="G7" s="7" t="s">
        <v>13</v>
      </c>
      <c r="H7" s="9">
        <v>8.253511249999999</v>
      </c>
      <c r="I7" s="9">
        <v>5.1710249999999993</v>
      </c>
      <c r="J7" s="10">
        <v>6.6689712499999994</v>
      </c>
      <c r="K7" s="1"/>
      <c r="L7" s="1"/>
    </row>
    <row r="8" spans="1:12" x14ac:dyDescent="0.2">
      <c r="A8" s="1"/>
      <c r="B8" s="16" t="s">
        <v>14</v>
      </c>
      <c r="C8" s="13">
        <v>4.6779999999999999</v>
      </c>
      <c r="D8" s="14">
        <v>1.3560000000000001</v>
      </c>
      <c r="E8" s="17">
        <v>3.157</v>
      </c>
      <c r="F8" s="1"/>
      <c r="G8" s="7" t="s">
        <v>15</v>
      </c>
      <c r="H8" s="9">
        <v>41.267556249999998</v>
      </c>
      <c r="I8" s="9">
        <v>25.855125000000001</v>
      </c>
      <c r="J8" s="10">
        <v>33.344856249999999</v>
      </c>
      <c r="K8" s="1"/>
      <c r="L8" s="1"/>
    </row>
    <row r="9" spans="1:12" x14ac:dyDescent="0.2">
      <c r="A9" s="1"/>
      <c r="B9" s="7" t="s">
        <v>16</v>
      </c>
      <c r="C9" s="8">
        <v>4.3349250000000001</v>
      </c>
      <c r="D9" s="9">
        <v>2.7585000000000002</v>
      </c>
      <c r="E9" s="10">
        <v>3.5195250000000002</v>
      </c>
      <c r="F9" s="1"/>
      <c r="G9" s="7" t="s">
        <v>17</v>
      </c>
      <c r="H9" s="9">
        <v>82.535112500000082</v>
      </c>
      <c r="I9" s="9">
        <v>51.71025000000003</v>
      </c>
      <c r="J9" s="10">
        <v>66.689712499999928</v>
      </c>
      <c r="K9" s="1"/>
      <c r="L9" s="1"/>
    </row>
    <row r="10" spans="1:12" x14ac:dyDescent="0.2">
      <c r="A10" s="1"/>
      <c r="B10" s="7" t="s">
        <v>18</v>
      </c>
      <c r="C10" s="8">
        <v>2.8899500000000002</v>
      </c>
      <c r="D10" s="9">
        <v>1.8390000000000002</v>
      </c>
      <c r="E10" s="10">
        <v>2.3463500000000002</v>
      </c>
      <c r="F10" s="1"/>
      <c r="G10" s="16" t="s">
        <v>19</v>
      </c>
      <c r="H10" s="14">
        <v>825.35112499999991</v>
      </c>
      <c r="I10" s="14">
        <v>517.10249999999996</v>
      </c>
      <c r="J10" s="17">
        <v>666.89712499999996</v>
      </c>
      <c r="K10" s="1"/>
      <c r="L10" s="1"/>
    </row>
    <row r="11" spans="1:12" ht="16" thickBot="1" x14ac:dyDescent="0.25">
      <c r="A11" s="1"/>
      <c r="B11" s="16" t="s">
        <v>20</v>
      </c>
      <c r="C11" s="13">
        <v>165.07022499999999</v>
      </c>
      <c r="D11" s="14">
        <v>103.42049999999999</v>
      </c>
      <c r="E11" s="17">
        <v>133.379425</v>
      </c>
      <c r="F11" s="1"/>
      <c r="G11" s="7"/>
      <c r="H11" s="9"/>
      <c r="I11" s="9"/>
      <c r="J11" s="10"/>
      <c r="K11" s="1"/>
      <c r="L11" s="1"/>
    </row>
    <row r="12" spans="1:12" ht="16" thickBot="1" x14ac:dyDescent="0.25">
      <c r="A12" s="1"/>
      <c r="B12" s="7"/>
      <c r="C12" s="8"/>
      <c r="D12" s="9"/>
      <c r="E12" s="10"/>
      <c r="F12" s="1"/>
      <c r="G12" s="4" t="s">
        <v>21</v>
      </c>
      <c r="H12" s="9"/>
      <c r="I12" s="9"/>
      <c r="J12" s="10"/>
      <c r="K12" s="1"/>
      <c r="L12" s="1"/>
    </row>
    <row r="13" spans="1:12" ht="16" thickBot="1" x14ac:dyDescent="0.25">
      <c r="A13" s="1"/>
      <c r="B13" s="4" t="s">
        <v>22</v>
      </c>
      <c r="C13" s="8"/>
      <c r="D13" s="9"/>
      <c r="E13" s="10"/>
      <c r="F13" s="1"/>
      <c r="G13" s="7" t="s">
        <v>23</v>
      </c>
      <c r="H13" s="9">
        <v>57.196832962499968</v>
      </c>
      <c r="I13" s="9">
        <v>37.138301549999994</v>
      </c>
      <c r="J13" s="10">
        <v>48.736841894999941</v>
      </c>
      <c r="K13" s="1"/>
      <c r="L13" s="1"/>
    </row>
    <row r="14" spans="1:12" x14ac:dyDescent="0.2">
      <c r="A14" s="1"/>
      <c r="B14" s="32" t="s">
        <v>24</v>
      </c>
      <c r="C14" s="9"/>
      <c r="D14" s="9"/>
      <c r="E14" s="10"/>
      <c r="F14" s="1"/>
      <c r="G14" s="116" t="s">
        <v>25</v>
      </c>
      <c r="H14" s="9">
        <v>245.12928412500003</v>
      </c>
      <c r="I14" s="9">
        <v>159.16414949999998</v>
      </c>
      <c r="J14" s="10">
        <v>208.87217955</v>
      </c>
      <c r="K14" s="1"/>
      <c r="L14" s="1"/>
    </row>
    <row r="15" spans="1:12" x14ac:dyDescent="0.2">
      <c r="A15" s="1"/>
      <c r="B15" s="7" t="s">
        <v>26</v>
      </c>
      <c r="C15" s="9">
        <v>39.543901875000003</v>
      </c>
      <c r="D15" s="9">
        <v>31.635121500000004</v>
      </c>
      <c r="E15" s="10">
        <v>33.216877575000005</v>
      </c>
      <c r="F15" s="1"/>
      <c r="G15" s="7" t="s">
        <v>27</v>
      </c>
      <c r="H15" s="9">
        <v>113.4857796875</v>
      </c>
      <c r="I15" s="9">
        <v>73.687106249999985</v>
      </c>
      <c r="J15" s="10">
        <v>96.700083124999992</v>
      </c>
      <c r="K15" s="1"/>
      <c r="L15" s="1"/>
    </row>
    <row r="16" spans="1:12" x14ac:dyDescent="0.2">
      <c r="A16" s="1"/>
      <c r="B16" s="7" t="s">
        <v>28</v>
      </c>
      <c r="C16" s="9">
        <v>5.2019099999999998</v>
      </c>
      <c r="D16" s="9">
        <v>3.3102</v>
      </c>
      <c r="E16" s="10">
        <v>4.2234300000000005</v>
      </c>
      <c r="F16" s="1"/>
      <c r="G16" s="7" t="s">
        <v>29</v>
      </c>
      <c r="H16" s="9">
        <v>19.973497224999999</v>
      </c>
      <c r="I16" s="9">
        <v>12.968930699999996</v>
      </c>
      <c r="J16" s="10">
        <v>17.019214629999997</v>
      </c>
      <c r="K16" s="1"/>
      <c r="L16" s="1"/>
    </row>
    <row r="17" spans="1:12" x14ac:dyDescent="0.2">
      <c r="A17" s="1"/>
      <c r="B17" s="16" t="s">
        <v>30</v>
      </c>
      <c r="C17" s="14">
        <v>44.745811875000001</v>
      </c>
      <c r="D17" s="14">
        <v>34.945321500000006</v>
      </c>
      <c r="E17" s="17">
        <v>37.440307575000006</v>
      </c>
      <c r="F17" s="1"/>
      <c r="G17" s="116" t="s">
        <v>31</v>
      </c>
      <c r="H17" s="9">
        <v>18.15772475</v>
      </c>
      <c r="I17" s="9">
        <v>11.789936999999998</v>
      </c>
      <c r="J17" s="10">
        <v>15.472013299999999</v>
      </c>
      <c r="K17" s="1"/>
      <c r="L17" s="1"/>
    </row>
    <row r="18" spans="1:12" x14ac:dyDescent="0.2">
      <c r="A18" s="1"/>
      <c r="B18" s="7" t="s">
        <v>32</v>
      </c>
      <c r="C18" s="9">
        <v>17.058153750000002</v>
      </c>
      <c r="D18" s="9">
        <v>13.646523</v>
      </c>
      <c r="E18" s="10">
        <v>14.328849150000002</v>
      </c>
      <c r="F18" s="1"/>
      <c r="G18" s="16" t="s">
        <v>33</v>
      </c>
      <c r="H18" s="14">
        <v>453.94311875</v>
      </c>
      <c r="I18" s="14">
        <v>294.74842499999994</v>
      </c>
      <c r="J18" s="17">
        <v>386.80033249999997</v>
      </c>
      <c r="K18" s="1"/>
      <c r="L18" s="1"/>
    </row>
    <row r="19" spans="1:12" ht="16" thickBot="1" x14ac:dyDescent="0.25">
      <c r="A19" s="1"/>
      <c r="B19" s="7" t="s">
        <v>34</v>
      </c>
      <c r="C19" s="9">
        <v>9.6826067229375017</v>
      </c>
      <c r="D19" s="9">
        <v>6.2869839052499996</v>
      </c>
      <c r="E19" s="10">
        <v>8.2504510922249992</v>
      </c>
      <c r="F19" s="1"/>
      <c r="G19" s="7" t="s">
        <v>157</v>
      </c>
      <c r="H19" s="9">
        <f>H10-H18</f>
        <v>371.40800624999991</v>
      </c>
      <c r="I19" s="9">
        <f t="shared" ref="I19:J19" si="0">I10-I18</f>
        <v>222.35407500000002</v>
      </c>
      <c r="J19" s="9">
        <f t="shared" si="0"/>
        <v>280.09679249999999</v>
      </c>
      <c r="K19" s="1"/>
      <c r="L19" s="1"/>
    </row>
    <row r="20" spans="1:12" ht="16" thickBot="1" x14ac:dyDescent="0.25">
      <c r="A20" s="1"/>
      <c r="B20" s="7" t="s">
        <v>49</v>
      </c>
      <c r="C20" s="9">
        <v>7.9522237499999999</v>
      </c>
      <c r="D20" s="9">
        <v>7.8617790000000003</v>
      </c>
      <c r="E20" s="10">
        <v>6.5778679499999999</v>
      </c>
      <c r="F20" s="1"/>
      <c r="G20" s="18" t="s">
        <v>36</v>
      </c>
      <c r="H20" s="33">
        <v>371.40800624999991</v>
      </c>
      <c r="I20" s="19">
        <v>222.35407500000002</v>
      </c>
      <c r="J20" s="20">
        <v>280.09679249999999</v>
      </c>
      <c r="K20" s="1"/>
      <c r="L20" s="1"/>
    </row>
    <row r="21" spans="1:12" ht="16" thickBot="1" x14ac:dyDescent="0.25">
      <c r="A21" s="1"/>
      <c r="B21" s="7" t="s">
        <v>37</v>
      </c>
      <c r="C21" s="9">
        <v>-1.9017335979375076</v>
      </c>
      <c r="D21" s="9">
        <v>-0.7109574052499994</v>
      </c>
      <c r="E21" s="10">
        <v>-1.4663432672249996</v>
      </c>
      <c r="F21" s="1"/>
      <c r="G21" s="1"/>
      <c r="H21" s="1"/>
      <c r="I21" s="1"/>
      <c r="J21" s="1"/>
      <c r="K21" s="1"/>
      <c r="L21" s="1"/>
    </row>
    <row r="22" spans="1:12" ht="16" thickBot="1" x14ac:dyDescent="0.25">
      <c r="A22" s="1"/>
      <c r="B22" s="16" t="s">
        <v>38</v>
      </c>
      <c r="C22" s="14">
        <v>77.537062500000005</v>
      </c>
      <c r="D22" s="14">
        <v>62.029650000000004</v>
      </c>
      <c r="E22" s="17">
        <v>65.131132500000007</v>
      </c>
      <c r="F22" s="1"/>
      <c r="G22" s="22" t="s">
        <v>39</v>
      </c>
      <c r="H22" s="1"/>
      <c r="I22" s="1"/>
      <c r="J22" s="1"/>
      <c r="K22" s="1"/>
      <c r="L22" s="1"/>
    </row>
    <row r="23" spans="1:12" x14ac:dyDescent="0.2">
      <c r="A23" s="1"/>
      <c r="B23" s="7"/>
      <c r="C23" s="9"/>
      <c r="D23" s="9"/>
      <c r="E23" s="10"/>
      <c r="F23" s="1"/>
      <c r="G23" s="23" t="s">
        <v>40</v>
      </c>
      <c r="H23" s="24">
        <v>3.95E-2</v>
      </c>
      <c r="I23" s="1"/>
      <c r="J23" s="1"/>
      <c r="K23" s="1"/>
      <c r="L23" s="1"/>
    </row>
    <row r="24" spans="1:12" x14ac:dyDescent="0.2">
      <c r="A24" s="1"/>
      <c r="B24" s="7" t="s">
        <v>41</v>
      </c>
      <c r="C24" s="9">
        <v>87.533162499999989</v>
      </c>
      <c r="D24" s="9">
        <v>41.390849999999986</v>
      </c>
      <c r="E24" s="10">
        <v>68.248292499999991</v>
      </c>
      <c r="F24" s="1"/>
      <c r="G24" s="7" t="s">
        <v>42</v>
      </c>
      <c r="H24" s="25">
        <v>0.13700000000000001</v>
      </c>
      <c r="I24" s="1"/>
      <c r="J24" s="1"/>
      <c r="K24" s="1"/>
      <c r="L24" s="1"/>
    </row>
    <row r="25" spans="1:12" ht="16" thickBot="1" x14ac:dyDescent="0.25">
      <c r="A25" s="1"/>
      <c r="B25" s="7" t="s">
        <v>43</v>
      </c>
      <c r="C25" s="9">
        <v>11.992043262499999</v>
      </c>
      <c r="D25" s="9">
        <v>5.6705464499999989</v>
      </c>
      <c r="E25" s="10">
        <v>9.350016072499999</v>
      </c>
      <c r="F25" s="1"/>
      <c r="G25" s="7" t="s">
        <v>44</v>
      </c>
      <c r="H25" s="25">
        <v>4.4999999999999998E-2</v>
      </c>
      <c r="I25" s="1"/>
      <c r="J25" s="1"/>
      <c r="K25" s="1"/>
      <c r="L25" s="1"/>
    </row>
    <row r="26" spans="1:12" ht="16" thickBot="1" x14ac:dyDescent="0.25">
      <c r="A26" s="1"/>
      <c r="B26" s="18" t="s">
        <v>45</v>
      </c>
      <c r="C26" s="33">
        <v>75.541119237499984</v>
      </c>
      <c r="D26" s="19">
        <v>35.72030354999999</v>
      </c>
      <c r="E26" s="20">
        <v>58.898276427499994</v>
      </c>
      <c r="F26" s="1"/>
      <c r="G26" s="7" t="s">
        <v>46</v>
      </c>
      <c r="H26" s="25">
        <v>3.2500000000000001E-2</v>
      </c>
      <c r="I26" s="1"/>
      <c r="J26" s="26"/>
      <c r="K26" s="26"/>
      <c r="L26" s="26"/>
    </row>
    <row r="27" spans="1:12" x14ac:dyDescent="0.2">
      <c r="A27" s="1"/>
      <c r="B27" s="1"/>
      <c r="C27" s="1"/>
      <c r="D27" s="1"/>
      <c r="E27" s="1"/>
      <c r="F27" s="1"/>
      <c r="G27" s="7" t="s">
        <v>47</v>
      </c>
      <c r="H27" s="25">
        <v>5.5E-2</v>
      </c>
      <c r="I27" s="1"/>
      <c r="J27" s="26"/>
      <c r="K27" s="26"/>
      <c r="L27" s="26"/>
    </row>
    <row r="28" spans="1:12" ht="16" thickBot="1" x14ac:dyDescent="0.25">
      <c r="A28" s="1"/>
      <c r="B28" s="1"/>
      <c r="C28" s="1"/>
      <c r="D28" s="1"/>
      <c r="E28" s="1"/>
      <c r="F28" s="1"/>
      <c r="G28" s="27" t="s">
        <v>48</v>
      </c>
      <c r="H28" s="123">
        <v>0.99708539500000004</v>
      </c>
      <c r="I28" s="1"/>
      <c r="J28" s="26"/>
      <c r="K28" s="26"/>
      <c r="L28" s="26"/>
    </row>
    <row r="29" spans="1:12" x14ac:dyDescent="0.2">
      <c r="A29" s="1"/>
      <c r="B29" s="1"/>
      <c r="C29" s="1"/>
      <c r="D29" s="1"/>
      <c r="E29" s="1"/>
      <c r="F29" s="1"/>
      <c r="G29" s="1"/>
      <c r="H29" s="1"/>
      <c r="I29" s="1"/>
      <c r="J29" s="26"/>
      <c r="K29" s="26"/>
      <c r="L29" s="26"/>
    </row>
    <row r="30" spans="1:12" x14ac:dyDescent="0.2">
      <c r="A30" s="1"/>
      <c r="B30" s="1"/>
      <c r="C30" s="1"/>
      <c r="D30" s="1"/>
      <c r="E30" s="1"/>
      <c r="F30" s="1"/>
      <c r="G30" s="1"/>
      <c r="H30" s="1"/>
      <c r="I30" s="1"/>
      <c r="J30" s="26"/>
      <c r="K30" s="26"/>
      <c r="L30" s="26"/>
    </row>
    <row r="31" spans="1:12" x14ac:dyDescent="0.2">
      <c r="G31" s="122" t="s">
        <v>175</v>
      </c>
      <c r="H31" s="121">
        <f>E26/J10</f>
        <v>8.8316884598205456E-2</v>
      </c>
    </row>
    <row r="32" spans="1:12" x14ac:dyDescent="0.2">
      <c r="G32" s="114"/>
      <c r="H32" s="113"/>
    </row>
    <row r="33" spans="2:15" x14ac:dyDescent="0.2">
      <c r="B33" s="119" t="s">
        <v>152</v>
      </c>
      <c r="C33" s="119">
        <f>E26/E11</f>
        <v>0.44158442299102724</v>
      </c>
      <c r="E33" t="s">
        <v>166</v>
      </c>
      <c r="F33" t="s">
        <v>158</v>
      </c>
      <c r="G33" s="115">
        <f>J19+(J14+J17)-J6</f>
        <v>437.75127285000002</v>
      </c>
    </row>
    <row r="34" spans="2:15" x14ac:dyDescent="0.2">
      <c r="B34" s="119" t="s">
        <v>153</v>
      </c>
      <c r="C34" s="119">
        <f>E11/(AVERAGE(H10:J10))</f>
        <v>0.19913809224198417</v>
      </c>
    </row>
    <row r="35" spans="2:15" x14ac:dyDescent="0.2">
      <c r="B35" s="119" t="s">
        <v>154</v>
      </c>
      <c r="C35" s="119">
        <f>AVERAGE(H10:J10)/AVERAGE(H19:J19)</f>
        <v>2.2993996059995951</v>
      </c>
      <c r="D35" s="113"/>
      <c r="E35" t="s">
        <v>182</v>
      </c>
      <c r="F35" t="s">
        <v>158</v>
      </c>
      <c r="G35" s="115">
        <f>$G$33/(E24)</f>
        <v>6.4140985336739389</v>
      </c>
      <c r="H35" t="s">
        <v>163</v>
      </c>
      <c r="I35" s="115">
        <f>-(J14+J17)</f>
        <v>-224.34419284999998</v>
      </c>
      <c r="K35" t="s">
        <v>177</v>
      </c>
      <c r="L35" s="113">
        <f>H25+H28*(H27-H25)</f>
        <v>5.4970853950000002E-2</v>
      </c>
      <c r="N35" t="s">
        <v>179</v>
      </c>
      <c r="O35" s="125">
        <f>(I37*L35)+(I38*L36*(1-H24))</f>
        <v>8.0211233738389204E-2</v>
      </c>
    </row>
    <row r="36" spans="2:15" x14ac:dyDescent="0.2">
      <c r="B36" s="119" t="s">
        <v>156</v>
      </c>
      <c r="C36" s="120">
        <f>C33*C34*C35</f>
        <v>0.20220064656921957</v>
      </c>
      <c r="E36" t="s">
        <v>183</v>
      </c>
      <c r="F36" t="s">
        <v>158</v>
      </c>
      <c r="G36" s="115">
        <f>$G$33/(E26)</f>
        <v>7.4323273854854444</v>
      </c>
      <c r="H36" t="s">
        <v>164</v>
      </c>
      <c r="I36" s="115">
        <f>J5+J6</f>
        <v>126.71045375</v>
      </c>
      <c r="K36" t="s">
        <v>178</v>
      </c>
      <c r="L36" s="111">
        <f>H23</f>
        <v>3.95E-2</v>
      </c>
    </row>
    <row r="37" spans="2:15" x14ac:dyDescent="0.2">
      <c r="E37" t="s">
        <v>161</v>
      </c>
      <c r="G37">
        <f>G35/G36</f>
        <v>0.8630000000000001</v>
      </c>
      <c r="H37" t="s">
        <v>180</v>
      </c>
      <c r="I37" s="115">
        <f>G39/(G39+I35)</f>
        <v>2.2086941849958066</v>
      </c>
    </row>
    <row r="38" spans="2:15" x14ac:dyDescent="0.2">
      <c r="H38" s="111" t="s">
        <v>181</v>
      </c>
      <c r="I38">
        <f>I35/(G39+I35)</f>
        <v>-1.2086941849958068</v>
      </c>
      <c r="K38" t="s">
        <v>179</v>
      </c>
      <c r="L38" s="125">
        <v>8.0211233738389204E-2</v>
      </c>
    </row>
    <row r="39" spans="2:15" x14ac:dyDescent="0.2">
      <c r="E39" s="118" t="s">
        <v>165</v>
      </c>
      <c r="F39" s="118" t="s">
        <v>158</v>
      </c>
      <c r="G39" s="118">
        <f>(E24*G37)-I35+I36</f>
        <v>409.95292302749999</v>
      </c>
    </row>
    <row r="40" spans="2:15" x14ac:dyDescent="0.2">
      <c r="H40" s="112"/>
    </row>
    <row r="42" spans="2:15" x14ac:dyDescent="0.2">
      <c r="E42" t="s">
        <v>167</v>
      </c>
      <c r="F42" t="s">
        <v>158</v>
      </c>
      <c r="G42" s="115">
        <f>I19+(I14+I17)-I6</f>
        <v>341.59791150000001</v>
      </c>
    </row>
    <row r="44" spans="2:15" x14ac:dyDescent="0.2">
      <c r="E44" t="s">
        <v>182</v>
      </c>
      <c r="F44" t="s">
        <v>158</v>
      </c>
      <c r="G44" s="115">
        <f>G42/D24</f>
        <v>8.2529813110868737</v>
      </c>
      <c r="H44" t="s">
        <v>163</v>
      </c>
      <c r="I44" s="115">
        <f>-(I14+I17)</f>
        <v>-170.95408649999999</v>
      </c>
      <c r="K44" t="s">
        <v>177</v>
      </c>
      <c r="L44" s="113">
        <v>5.4970853950000002E-2</v>
      </c>
    </row>
    <row r="45" spans="2:15" x14ac:dyDescent="0.2">
      <c r="E45" t="s">
        <v>183</v>
      </c>
      <c r="F45" t="s">
        <v>158</v>
      </c>
      <c r="G45" s="115">
        <f>G42/D26</f>
        <v>9.563130140309239</v>
      </c>
      <c r="H45" t="s">
        <v>164</v>
      </c>
      <c r="I45" s="115">
        <f>I5+I6</f>
        <v>98.24947499999999</v>
      </c>
      <c r="K45" t="s">
        <v>178</v>
      </c>
      <c r="L45" s="113">
        <v>3.95E-2</v>
      </c>
    </row>
    <row r="46" spans="2:15" x14ac:dyDescent="0.2">
      <c r="E46" t="s">
        <v>161</v>
      </c>
      <c r="G46">
        <f>G44/G45</f>
        <v>0.8630000000000001</v>
      </c>
      <c r="H46" t="s">
        <v>176</v>
      </c>
      <c r="I46" s="115">
        <f>G48+I44</f>
        <v>133.96977854999997</v>
      </c>
    </row>
    <row r="47" spans="2:15" x14ac:dyDescent="0.2">
      <c r="H47" s="111"/>
    </row>
    <row r="48" spans="2:15" x14ac:dyDescent="0.2">
      <c r="E48" s="118" t="s">
        <v>170</v>
      </c>
      <c r="F48" s="118" t="s">
        <v>158</v>
      </c>
      <c r="G48" s="118">
        <f>(D24*G46)-I44+I45</f>
        <v>304.92386504999996</v>
      </c>
    </row>
    <row r="49" spans="5:12" x14ac:dyDescent="0.2">
      <c r="H49" s="112"/>
    </row>
    <row r="51" spans="5:12" x14ac:dyDescent="0.2">
      <c r="E51" t="s">
        <v>168</v>
      </c>
      <c r="F51" t="s">
        <v>158</v>
      </c>
      <c r="G51" s="115">
        <f>H19+(H14+H17)-H6</f>
        <v>552.15990262499997</v>
      </c>
    </row>
    <row r="53" spans="5:12" x14ac:dyDescent="0.2">
      <c r="E53" t="s">
        <v>182</v>
      </c>
      <c r="F53" t="s">
        <v>158</v>
      </c>
      <c r="G53" s="115">
        <f>G51/C24</f>
        <v>6.3080081520532296</v>
      </c>
      <c r="H53" t="s">
        <v>163</v>
      </c>
      <c r="I53" s="115">
        <f>-(H14+H17)</f>
        <v>-263.28700887500003</v>
      </c>
      <c r="K53" t="s">
        <v>177</v>
      </c>
      <c r="L53" s="113">
        <v>5.4970853950000002E-2</v>
      </c>
    </row>
    <row r="54" spans="5:12" x14ac:dyDescent="0.2">
      <c r="E54" t="s">
        <v>183</v>
      </c>
      <c r="F54" t="s">
        <v>158</v>
      </c>
      <c r="G54" s="115">
        <f>G51/C26</f>
        <v>7.3093953094475435</v>
      </c>
      <c r="H54" t="s">
        <v>164</v>
      </c>
      <c r="I54" s="115">
        <f>H6+H5</f>
        <v>156.81671374999999</v>
      </c>
      <c r="K54" t="s">
        <v>178</v>
      </c>
      <c r="L54" s="113">
        <v>3.95E-2</v>
      </c>
    </row>
    <row r="55" spans="5:12" x14ac:dyDescent="0.2">
      <c r="E55" t="s">
        <v>161</v>
      </c>
      <c r="G55">
        <f>G53/G54</f>
        <v>0.86299999999999999</v>
      </c>
      <c r="H55" t="s">
        <v>176</v>
      </c>
      <c r="I55" s="115">
        <f>G57+I53</f>
        <v>232.35783298749999</v>
      </c>
    </row>
    <row r="56" spans="5:12" x14ac:dyDescent="0.2">
      <c r="H56" s="111"/>
    </row>
    <row r="57" spans="5:12" x14ac:dyDescent="0.2">
      <c r="E57" s="118" t="s">
        <v>169</v>
      </c>
      <c r="F57" s="118" t="s">
        <v>158</v>
      </c>
      <c r="G57" s="118">
        <f>(C24*G55)-I53+I54</f>
        <v>495.64484186250002</v>
      </c>
    </row>
    <row r="58" spans="5:12" x14ac:dyDescent="0.2">
      <c r="H58" s="112"/>
    </row>
    <row r="61" spans="5:12" x14ac:dyDescent="0.2">
      <c r="H61" t="s">
        <v>172</v>
      </c>
      <c r="I61" t="s">
        <v>171</v>
      </c>
    </row>
    <row r="62" spans="5:12" x14ac:dyDescent="0.2">
      <c r="H62">
        <f>G57</f>
        <v>495.64484186250002</v>
      </c>
      <c r="I62">
        <v>2021</v>
      </c>
    </row>
    <row r="63" spans="5:12" x14ac:dyDescent="0.2">
      <c r="H63">
        <f>G48</f>
        <v>304.92386504999996</v>
      </c>
      <c r="I63">
        <v>2022</v>
      </c>
    </row>
    <row r="64" spans="5:12" x14ac:dyDescent="0.2">
      <c r="H64">
        <f>G39</f>
        <v>409.95292302749999</v>
      </c>
      <c r="I64">
        <v>2023</v>
      </c>
    </row>
  </sheetData>
  <mergeCells count="2">
    <mergeCell ref="B1:E1"/>
    <mergeCell ref="G1:J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5E99B5-81BE-47AD-BBBD-803242D7A424}">
  <dimension ref="A1:K72"/>
  <sheetViews>
    <sheetView topLeftCell="A46" workbookViewId="0">
      <selection activeCell="B74" sqref="B74"/>
    </sheetView>
  </sheetViews>
  <sheetFormatPr baseColWidth="10" defaultColWidth="8.83203125" defaultRowHeight="15" x14ac:dyDescent="0.2"/>
  <cols>
    <col min="1" max="1" width="1.83203125" customWidth="1"/>
    <col min="2" max="2" width="52.6640625" customWidth="1"/>
    <col min="3" max="9" width="13.1640625" customWidth="1"/>
  </cols>
  <sheetData>
    <row r="1" spans="1:11" x14ac:dyDescent="0.2">
      <c r="A1" s="34"/>
      <c r="B1" s="129" t="s">
        <v>50</v>
      </c>
      <c r="C1" s="130"/>
      <c r="D1" s="130"/>
      <c r="E1" s="130"/>
      <c r="F1" s="130"/>
      <c r="G1" s="130"/>
      <c r="H1" s="130"/>
      <c r="I1" s="131"/>
      <c r="J1" s="34"/>
      <c r="K1" s="34"/>
    </row>
    <row r="2" spans="1:11" ht="16" thickBot="1" x14ac:dyDescent="0.25">
      <c r="A2" s="34"/>
      <c r="B2" s="132" t="s">
        <v>51</v>
      </c>
      <c r="C2" s="133"/>
      <c r="D2" s="133"/>
      <c r="E2" s="133"/>
      <c r="F2" s="133"/>
      <c r="G2" s="133"/>
      <c r="H2" s="133"/>
      <c r="I2" s="134"/>
      <c r="J2" s="34"/>
      <c r="K2" s="34"/>
    </row>
    <row r="3" spans="1:11" ht="16" thickBot="1" x14ac:dyDescent="0.25">
      <c r="A3" s="34"/>
      <c r="B3" s="135" t="s">
        <v>52</v>
      </c>
      <c r="C3" s="136"/>
      <c r="D3" s="136"/>
      <c r="E3" s="136"/>
      <c r="F3" s="136"/>
      <c r="G3" s="136"/>
      <c r="H3" s="136"/>
      <c r="I3" s="137"/>
      <c r="J3" s="34"/>
      <c r="K3" s="34"/>
    </row>
    <row r="4" spans="1:11" ht="16" thickBot="1" x14ac:dyDescent="0.25">
      <c r="A4" s="34"/>
      <c r="B4" s="35"/>
      <c r="C4" s="34"/>
      <c r="D4" s="34"/>
      <c r="E4" s="34"/>
      <c r="F4" s="34"/>
      <c r="G4" s="34"/>
      <c r="H4" s="34"/>
      <c r="I4" s="34"/>
      <c r="J4" s="34"/>
      <c r="K4" s="34"/>
    </row>
    <row r="5" spans="1:11" ht="16" thickBot="1" x14ac:dyDescent="0.25">
      <c r="A5" s="34"/>
      <c r="B5" s="36" t="s">
        <v>53</v>
      </c>
      <c r="C5" s="138" t="s">
        <v>54</v>
      </c>
      <c r="D5" s="139"/>
      <c r="E5" s="139"/>
      <c r="F5" s="139"/>
      <c r="G5" s="140"/>
      <c r="H5" s="138" t="s">
        <v>55</v>
      </c>
      <c r="I5" s="140"/>
      <c r="J5" s="34"/>
      <c r="K5" s="34"/>
    </row>
    <row r="6" spans="1:11" ht="16" thickBot="1" x14ac:dyDescent="0.25">
      <c r="A6" s="34"/>
      <c r="B6" s="37" t="s">
        <v>56</v>
      </c>
      <c r="C6" s="38" t="s">
        <v>57</v>
      </c>
      <c r="D6" s="39" t="s">
        <v>58</v>
      </c>
      <c r="E6" s="39" t="s">
        <v>59</v>
      </c>
      <c r="F6" s="39" t="s">
        <v>60</v>
      </c>
      <c r="G6" s="39" t="s">
        <v>61</v>
      </c>
      <c r="H6" s="39" t="s">
        <v>57</v>
      </c>
      <c r="I6" s="39" t="s">
        <v>61</v>
      </c>
      <c r="J6" s="34"/>
      <c r="K6" s="34"/>
    </row>
    <row r="7" spans="1:11" x14ac:dyDescent="0.2">
      <c r="A7" s="34"/>
      <c r="B7" s="40" t="s">
        <v>62</v>
      </c>
      <c r="C7" s="41">
        <v>188.09999999999994</v>
      </c>
      <c r="D7" s="41">
        <v>201.9</v>
      </c>
      <c r="E7" s="41">
        <v>239.7</v>
      </c>
      <c r="F7" s="41">
        <v>246.20000000000002</v>
      </c>
      <c r="G7" s="41">
        <v>233.50000000000003</v>
      </c>
      <c r="H7" s="42">
        <v>246.20000000000002</v>
      </c>
      <c r="I7" s="42">
        <v>209.3</v>
      </c>
      <c r="J7" s="34"/>
      <c r="K7" s="34"/>
    </row>
    <row r="8" spans="1:11" x14ac:dyDescent="0.2">
      <c r="A8" s="34"/>
      <c r="B8" s="43" t="s">
        <v>63</v>
      </c>
      <c r="C8" s="44">
        <v>8</v>
      </c>
      <c r="D8" s="44">
        <v>7.5999999999999979</v>
      </c>
      <c r="E8" s="44">
        <v>11.399999999999999</v>
      </c>
      <c r="F8" s="44">
        <v>13.3</v>
      </c>
      <c r="G8" s="44">
        <v>7.8999999999999986</v>
      </c>
      <c r="H8" s="45">
        <v>40.299999999999997</v>
      </c>
      <c r="I8" s="45">
        <v>37.299999999999997</v>
      </c>
      <c r="J8" s="34"/>
      <c r="K8" s="34"/>
    </row>
    <row r="9" spans="1:11" x14ac:dyDescent="0.2">
      <c r="A9" s="34"/>
      <c r="B9" s="43" t="s">
        <v>64</v>
      </c>
      <c r="C9" s="44">
        <v>-10.500000000000004</v>
      </c>
      <c r="D9" s="44">
        <v>-8</v>
      </c>
      <c r="E9" s="44">
        <v>-10.199999999999999</v>
      </c>
      <c r="F9" s="44">
        <v>-11</v>
      </c>
      <c r="G9" s="44">
        <v>-11.400000000000002</v>
      </c>
      <c r="H9" s="45">
        <v>-39.700000000000003</v>
      </c>
      <c r="I9" s="45">
        <v>-41.2</v>
      </c>
      <c r="J9" s="34"/>
      <c r="K9" s="34"/>
    </row>
    <row r="10" spans="1:11" x14ac:dyDescent="0.2">
      <c r="A10" s="34"/>
      <c r="B10" s="43" t="s">
        <v>65</v>
      </c>
      <c r="C10" s="44">
        <v>-2.5000000000000036</v>
      </c>
      <c r="D10" s="44">
        <v>-0.40000000000000213</v>
      </c>
      <c r="E10" s="44">
        <v>1.1999999999999993</v>
      </c>
      <c r="F10" s="44">
        <v>2.3000000000000007</v>
      </c>
      <c r="G10" s="44">
        <v>-3.5000000000000036</v>
      </c>
      <c r="H10" s="45">
        <v>0.59999999999999432</v>
      </c>
      <c r="I10" s="45">
        <v>-3.9000000000000057</v>
      </c>
      <c r="J10" s="34"/>
      <c r="K10" s="34"/>
    </row>
    <row r="11" spans="1:11" x14ac:dyDescent="0.2">
      <c r="A11" s="34"/>
      <c r="B11" s="43" t="s">
        <v>66</v>
      </c>
      <c r="C11" s="44">
        <v>15.200000000000003</v>
      </c>
      <c r="D11" s="44">
        <v>-12.100000000000001</v>
      </c>
      <c r="E11" s="44">
        <v>-37.200000000000003</v>
      </c>
      <c r="F11" s="44">
        <v>-17.899999999999999</v>
      </c>
      <c r="G11" s="44">
        <v>17.700000000000003</v>
      </c>
      <c r="H11" s="45">
        <v>-52</v>
      </c>
      <c r="I11" s="45">
        <v>44.1</v>
      </c>
      <c r="J11" s="34"/>
      <c r="K11" s="34"/>
    </row>
    <row r="12" spans="1:11" x14ac:dyDescent="0.2">
      <c r="A12" s="34"/>
      <c r="B12" s="43" t="s">
        <v>67</v>
      </c>
      <c r="C12" s="44">
        <v>-0.5</v>
      </c>
      <c r="D12" s="44">
        <v>-1.2</v>
      </c>
      <c r="E12" s="44">
        <v>-1.5999999999999999</v>
      </c>
      <c r="F12" s="44">
        <v>-0.1</v>
      </c>
      <c r="G12" s="44">
        <v>-0.50000000000000022</v>
      </c>
      <c r="H12" s="45">
        <v>-3.4</v>
      </c>
      <c r="I12" s="45">
        <v>-2.2000000000000002</v>
      </c>
      <c r="J12" s="34"/>
      <c r="K12" s="34"/>
    </row>
    <row r="13" spans="1:11" x14ac:dyDescent="0.2">
      <c r="A13" s="34"/>
      <c r="B13" s="43" t="s">
        <v>68</v>
      </c>
      <c r="C13" s="44">
        <v>0</v>
      </c>
      <c r="D13" s="44">
        <v>0</v>
      </c>
      <c r="E13" s="44">
        <v>0</v>
      </c>
      <c r="F13" s="44">
        <v>9.1999999999999993</v>
      </c>
      <c r="G13" s="44">
        <v>0</v>
      </c>
      <c r="H13" s="45">
        <v>9.1999999999999993</v>
      </c>
      <c r="I13" s="45">
        <v>0</v>
      </c>
      <c r="J13" s="34"/>
      <c r="K13" s="34"/>
    </row>
    <row r="14" spans="1:11" x14ac:dyDescent="0.2">
      <c r="A14" s="34"/>
      <c r="B14" s="43" t="s">
        <v>69</v>
      </c>
      <c r="C14" s="44">
        <v>0</v>
      </c>
      <c r="D14" s="44">
        <v>0</v>
      </c>
      <c r="E14" s="44">
        <v>0</v>
      </c>
      <c r="F14" s="44">
        <v>0</v>
      </c>
      <c r="G14" s="44">
        <v>-1</v>
      </c>
      <c r="H14" s="45">
        <v>0</v>
      </c>
      <c r="I14" s="45">
        <v>-1</v>
      </c>
      <c r="J14" s="34"/>
      <c r="K14" s="34"/>
    </row>
    <row r="15" spans="1:11" x14ac:dyDescent="0.2">
      <c r="A15" s="34"/>
      <c r="B15" s="43" t="s">
        <v>70</v>
      </c>
      <c r="C15" s="44">
        <v>0.19999999999999998</v>
      </c>
      <c r="D15" s="44">
        <v>-9.9999999999999978E-2</v>
      </c>
      <c r="E15" s="44">
        <v>-0.2</v>
      </c>
      <c r="F15" s="44">
        <v>0</v>
      </c>
      <c r="G15" s="44">
        <v>0</v>
      </c>
      <c r="H15" s="45">
        <v>-0.1</v>
      </c>
      <c r="I15" s="45">
        <v>-0.1</v>
      </c>
      <c r="J15" s="34"/>
      <c r="K15" s="34"/>
    </row>
    <row r="16" spans="1:11" x14ac:dyDescent="0.2">
      <c r="A16" s="34"/>
      <c r="B16" s="40" t="s">
        <v>71</v>
      </c>
      <c r="C16" s="44">
        <v>200.49999999999997</v>
      </c>
      <c r="D16" s="44">
        <v>188.09999999999994</v>
      </c>
      <c r="E16" s="44">
        <v>201.9</v>
      </c>
      <c r="F16" s="44">
        <v>239.7</v>
      </c>
      <c r="G16" s="44">
        <v>246.20000000000002</v>
      </c>
      <c r="H16" s="45">
        <v>200.49999999999997</v>
      </c>
      <c r="I16" s="45">
        <v>246.20000000000002</v>
      </c>
      <c r="J16" s="34"/>
      <c r="K16" s="34"/>
    </row>
    <row r="17" spans="1:11" x14ac:dyDescent="0.2">
      <c r="A17" s="34"/>
      <c r="B17" s="43" t="s">
        <v>72</v>
      </c>
      <c r="C17" s="44">
        <v>0.2</v>
      </c>
      <c r="D17" s="44">
        <v>0.2</v>
      </c>
      <c r="E17" s="44">
        <v>0.2</v>
      </c>
      <c r="F17" s="44">
        <v>0.2</v>
      </c>
      <c r="G17" s="44">
        <v>0.3</v>
      </c>
      <c r="H17" s="45">
        <v>0.2</v>
      </c>
      <c r="I17" s="45">
        <v>0.3</v>
      </c>
      <c r="J17" s="34"/>
      <c r="K17" s="34"/>
    </row>
    <row r="18" spans="1:11" x14ac:dyDescent="0.2">
      <c r="A18" s="34"/>
      <c r="B18" s="46" t="s">
        <v>73</v>
      </c>
      <c r="C18" s="47">
        <v>200.69999999999996</v>
      </c>
      <c r="D18" s="47">
        <v>188.29999999999993</v>
      </c>
      <c r="E18" s="47">
        <v>202.1</v>
      </c>
      <c r="F18" s="47">
        <v>239.89999999999998</v>
      </c>
      <c r="G18" s="47">
        <v>246.50000000000003</v>
      </c>
      <c r="H18" s="48">
        <v>200.69999999999996</v>
      </c>
      <c r="I18" s="48">
        <v>246.50000000000003</v>
      </c>
      <c r="J18" s="34"/>
      <c r="K18" s="34"/>
    </row>
    <row r="19" spans="1:11" ht="16" thickBot="1" x14ac:dyDescent="0.25">
      <c r="A19" s="34"/>
      <c r="B19" s="40"/>
      <c r="C19" s="44"/>
      <c r="D19" s="44"/>
      <c r="E19" s="44"/>
      <c r="F19" s="44"/>
      <c r="G19" s="44"/>
      <c r="H19" s="45"/>
      <c r="I19" s="45"/>
      <c r="J19" s="34"/>
      <c r="K19" s="34"/>
    </row>
    <row r="20" spans="1:11" ht="16" thickBot="1" x14ac:dyDescent="0.25">
      <c r="A20" s="34"/>
      <c r="B20" s="37" t="s">
        <v>74</v>
      </c>
      <c r="C20" s="44"/>
      <c r="D20" s="44"/>
      <c r="E20" s="44"/>
      <c r="F20" s="44"/>
      <c r="G20" s="44"/>
      <c r="H20" s="45"/>
      <c r="I20" s="45"/>
      <c r="J20" s="34"/>
      <c r="K20" s="34"/>
    </row>
    <row r="21" spans="1:11" x14ac:dyDescent="0.2">
      <c r="A21" s="34"/>
      <c r="B21" s="40" t="s">
        <v>62</v>
      </c>
      <c r="C21" s="41">
        <v>141.5</v>
      </c>
      <c r="D21" s="41">
        <v>147.20000000000002</v>
      </c>
      <c r="E21" s="41">
        <v>153.1</v>
      </c>
      <c r="F21" s="41">
        <v>152.6</v>
      </c>
      <c r="G21" s="41">
        <v>154.20000000000002</v>
      </c>
      <c r="H21" s="49">
        <v>152.6</v>
      </c>
      <c r="I21" s="49">
        <v>150.1</v>
      </c>
      <c r="J21" s="34"/>
      <c r="K21" s="34"/>
    </row>
    <row r="22" spans="1:11" x14ac:dyDescent="0.2">
      <c r="A22" s="34"/>
      <c r="B22" s="43" t="s">
        <v>63</v>
      </c>
      <c r="C22" s="44">
        <v>6.1000000000000014</v>
      </c>
      <c r="D22" s="44">
        <v>6.9999999999999982</v>
      </c>
      <c r="E22" s="44">
        <v>6.5</v>
      </c>
      <c r="F22" s="44">
        <v>6.9</v>
      </c>
      <c r="G22" s="44">
        <v>5.1999999999999993</v>
      </c>
      <c r="H22" s="45">
        <v>26.5</v>
      </c>
      <c r="I22" s="45">
        <v>28.2</v>
      </c>
      <c r="J22" s="34"/>
      <c r="K22" s="34"/>
    </row>
    <row r="23" spans="1:11" x14ac:dyDescent="0.2">
      <c r="A23" s="34"/>
      <c r="B23" s="43" t="s">
        <v>64</v>
      </c>
      <c r="C23" s="44">
        <v>-7.8000000000000007</v>
      </c>
      <c r="D23" s="44">
        <v>-7.1000000000000014</v>
      </c>
      <c r="E23" s="44">
        <v>-7.3999999999999986</v>
      </c>
      <c r="F23" s="44">
        <v>-8.3000000000000007</v>
      </c>
      <c r="G23" s="44">
        <v>-7.1000000000000014</v>
      </c>
      <c r="H23" s="45">
        <v>-30.6</v>
      </c>
      <c r="I23" s="45">
        <v>-27.6</v>
      </c>
      <c r="J23" s="34"/>
      <c r="K23" s="34"/>
    </row>
    <row r="24" spans="1:11" x14ac:dyDescent="0.2">
      <c r="A24" s="34"/>
      <c r="B24" s="43" t="s">
        <v>65</v>
      </c>
      <c r="C24" s="44">
        <v>-1.6999999999999993</v>
      </c>
      <c r="D24" s="44">
        <v>-0.1000000000000032</v>
      </c>
      <c r="E24" s="44">
        <v>-0.89999999999999858</v>
      </c>
      <c r="F24" s="44">
        <v>-1.4000000000000004</v>
      </c>
      <c r="G24" s="44">
        <v>-1.9000000000000021</v>
      </c>
      <c r="H24" s="45">
        <v>-4.1000000000000014</v>
      </c>
      <c r="I24" s="45">
        <v>0.59999999999999787</v>
      </c>
      <c r="J24" s="34"/>
      <c r="K24" s="34"/>
    </row>
    <row r="25" spans="1:11" x14ac:dyDescent="0.2">
      <c r="A25" s="34"/>
      <c r="B25" s="43" t="s">
        <v>66</v>
      </c>
      <c r="C25" s="44">
        <v>3.3000000000000007</v>
      </c>
      <c r="D25" s="44">
        <v>-6.5</v>
      </c>
      <c r="E25" s="44">
        <v>-7.1</v>
      </c>
      <c r="F25" s="44">
        <v>-7.1</v>
      </c>
      <c r="G25" s="44">
        <v>-0.2</v>
      </c>
      <c r="H25" s="45">
        <v>-17.399999999999999</v>
      </c>
      <c r="I25" s="45">
        <v>-0.4</v>
      </c>
      <c r="J25" s="34"/>
      <c r="K25" s="34"/>
    </row>
    <row r="26" spans="1:11" x14ac:dyDescent="0.2">
      <c r="A26" s="34"/>
      <c r="B26" s="43" t="s">
        <v>75</v>
      </c>
      <c r="C26" s="44">
        <v>0.89999999999999947</v>
      </c>
      <c r="D26" s="44">
        <v>0.90000000000000036</v>
      </c>
      <c r="E26" s="44">
        <v>2.1999999999999997</v>
      </c>
      <c r="F26" s="44">
        <v>0.1</v>
      </c>
      <c r="G26" s="44">
        <v>0.8</v>
      </c>
      <c r="H26" s="45">
        <v>4.0999999999999996</v>
      </c>
      <c r="I26" s="45">
        <v>2.6</v>
      </c>
      <c r="J26" s="34"/>
      <c r="K26" s="34"/>
    </row>
    <row r="27" spans="1:11" x14ac:dyDescent="0.2">
      <c r="A27" s="34"/>
      <c r="B27" s="43" t="s">
        <v>68</v>
      </c>
      <c r="C27" s="44">
        <v>0</v>
      </c>
      <c r="D27" s="44">
        <v>0</v>
      </c>
      <c r="E27" s="44">
        <v>0</v>
      </c>
      <c r="F27" s="44">
        <v>8.9</v>
      </c>
      <c r="G27" s="44">
        <v>0</v>
      </c>
      <c r="H27" s="45">
        <v>8.9</v>
      </c>
      <c r="I27" s="45">
        <v>0</v>
      </c>
      <c r="J27" s="34"/>
      <c r="K27" s="34"/>
    </row>
    <row r="28" spans="1:11" x14ac:dyDescent="0.2">
      <c r="A28" s="34"/>
      <c r="B28" s="43" t="s">
        <v>69</v>
      </c>
      <c r="C28" s="44">
        <v>0</v>
      </c>
      <c r="D28" s="44">
        <v>0</v>
      </c>
      <c r="E28" s="44">
        <v>0</v>
      </c>
      <c r="F28" s="44">
        <v>0</v>
      </c>
      <c r="G28" s="44">
        <v>-0.2</v>
      </c>
      <c r="H28" s="45">
        <v>0</v>
      </c>
      <c r="I28" s="45">
        <v>-0.2</v>
      </c>
      <c r="J28" s="34"/>
      <c r="K28" s="34"/>
    </row>
    <row r="29" spans="1:11" x14ac:dyDescent="0.2">
      <c r="A29" s="34"/>
      <c r="B29" s="43" t="s">
        <v>70</v>
      </c>
      <c r="C29" s="44">
        <v>0</v>
      </c>
      <c r="D29" s="44">
        <v>0</v>
      </c>
      <c r="E29" s="44">
        <v>-0.1</v>
      </c>
      <c r="F29" s="44">
        <v>0</v>
      </c>
      <c r="G29" s="44">
        <v>-0.1</v>
      </c>
      <c r="H29" s="45">
        <v>-0.1</v>
      </c>
      <c r="I29" s="45">
        <v>-0.1</v>
      </c>
      <c r="J29" s="34"/>
      <c r="K29" s="34"/>
    </row>
    <row r="30" spans="1:11" x14ac:dyDescent="0.2">
      <c r="A30" s="34"/>
      <c r="B30" s="40" t="s">
        <v>71</v>
      </c>
      <c r="C30" s="44">
        <v>144</v>
      </c>
      <c r="D30" s="44">
        <v>141.5</v>
      </c>
      <c r="E30" s="44">
        <v>147.20000000000002</v>
      </c>
      <c r="F30" s="44">
        <v>153.1</v>
      </c>
      <c r="G30" s="44">
        <v>152.6</v>
      </c>
      <c r="H30" s="45">
        <v>144</v>
      </c>
      <c r="I30" s="45">
        <v>152.6</v>
      </c>
      <c r="J30" s="34"/>
      <c r="K30" s="34"/>
    </row>
    <row r="31" spans="1:11" x14ac:dyDescent="0.2">
      <c r="A31" s="34"/>
      <c r="B31" s="43" t="s">
        <v>76</v>
      </c>
      <c r="C31" s="44">
        <v>45.2</v>
      </c>
      <c r="D31" s="44">
        <v>43.9</v>
      </c>
      <c r="E31" s="44">
        <v>45.5</v>
      </c>
      <c r="F31" s="44">
        <v>69.5</v>
      </c>
      <c r="G31" s="44">
        <v>75.8</v>
      </c>
      <c r="H31" s="45">
        <v>45.2</v>
      </c>
      <c r="I31" s="45">
        <v>75.8</v>
      </c>
      <c r="J31" s="34"/>
      <c r="K31" s="34"/>
    </row>
    <row r="32" spans="1:11" x14ac:dyDescent="0.2">
      <c r="A32" s="34"/>
      <c r="B32" s="46" t="s">
        <v>77</v>
      </c>
      <c r="C32" s="47">
        <v>189.2</v>
      </c>
      <c r="D32" s="47">
        <v>185.4</v>
      </c>
      <c r="E32" s="47">
        <v>192.70000000000002</v>
      </c>
      <c r="F32" s="47">
        <v>222.6</v>
      </c>
      <c r="G32" s="47">
        <v>228.39999999999998</v>
      </c>
      <c r="H32" s="48">
        <v>189.2</v>
      </c>
      <c r="I32" s="48">
        <v>228.39999999999998</v>
      </c>
      <c r="J32" s="34"/>
      <c r="K32" s="34"/>
    </row>
    <row r="33" spans="1:11" ht="16" thickBot="1" x14ac:dyDescent="0.25">
      <c r="A33" s="34"/>
      <c r="B33" s="40"/>
      <c r="C33" s="44"/>
      <c r="D33" s="44"/>
      <c r="E33" s="44"/>
      <c r="F33" s="44"/>
      <c r="G33" s="44"/>
      <c r="H33" s="45"/>
      <c r="I33" s="45"/>
      <c r="J33" s="34"/>
      <c r="K33" s="34"/>
    </row>
    <row r="34" spans="1:11" ht="16" thickBot="1" x14ac:dyDescent="0.25">
      <c r="A34" s="34"/>
      <c r="B34" s="37" t="s">
        <v>78</v>
      </c>
      <c r="C34" s="44"/>
      <c r="D34" s="44"/>
      <c r="E34" s="44"/>
      <c r="F34" s="44"/>
      <c r="G34" s="44"/>
      <c r="H34" s="45"/>
      <c r="I34" s="45"/>
      <c r="J34" s="34"/>
      <c r="K34" s="34"/>
    </row>
    <row r="35" spans="1:11" x14ac:dyDescent="0.2">
      <c r="A35" s="34"/>
      <c r="B35" s="40" t="s">
        <v>62</v>
      </c>
      <c r="C35" s="41">
        <v>57.6</v>
      </c>
      <c r="D35" s="41">
        <v>56.699999999999996</v>
      </c>
      <c r="E35" s="41">
        <v>53.400000000000006</v>
      </c>
      <c r="F35" s="41">
        <v>49.6</v>
      </c>
      <c r="G35" s="41">
        <v>45.6</v>
      </c>
      <c r="H35" s="49">
        <v>49.6</v>
      </c>
      <c r="I35" s="49">
        <v>41.5</v>
      </c>
      <c r="J35" s="34"/>
      <c r="K35" s="34"/>
    </row>
    <row r="36" spans="1:11" x14ac:dyDescent="0.2">
      <c r="A36" s="34"/>
      <c r="B36" s="43" t="s">
        <v>63</v>
      </c>
      <c r="C36" s="44">
        <v>1.6999999999999993</v>
      </c>
      <c r="D36" s="44">
        <v>2.8000000000000007</v>
      </c>
      <c r="E36" s="44">
        <v>1.9999999999999996</v>
      </c>
      <c r="F36" s="44">
        <v>3.1</v>
      </c>
      <c r="G36" s="44">
        <v>2.9000000000000004</v>
      </c>
      <c r="H36" s="45">
        <v>9.6</v>
      </c>
      <c r="I36" s="45">
        <v>7.7</v>
      </c>
      <c r="J36" s="34"/>
      <c r="K36" s="34"/>
    </row>
    <row r="37" spans="1:11" x14ac:dyDescent="0.2">
      <c r="A37" s="34"/>
      <c r="B37" s="43" t="s">
        <v>64</v>
      </c>
      <c r="C37" s="44">
        <v>-0.89999999999999947</v>
      </c>
      <c r="D37" s="44">
        <v>-0.90000000000000036</v>
      </c>
      <c r="E37" s="44">
        <v>-1.4999999999999998</v>
      </c>
      <c r="F37" s="44">
        <v>-1.3</v>
      </c>
      <c r="G37" s="44">
        <v>-1.7000000000000002</v>
      </c>
      <c r="H37" s="45">
        <v>-4.5999999999999996</v>
      </c>
      <c r="I37" s="45">
        <v>-6.2</v>
      </c>
      <c r="J37" s="34"/>
      <c r="K37" s="34"/>
    </row>
    <row r="38" spans="1:11" x14ac:dyDescent="0.2">
      <c r="A38" s="34"/>
      <c r="B38" s="43" t="s">
        <v>65</v>
      </c>
      <c r="C38" s="44">
        <v>0.79999999999999982</v>
      </c>
      <c r="D38" s="44">
        <v>1.9000000000000004</v>
      </c>
      <c r="E38" s="44">
        <v>0.49999999999999978</v>
      </c>
      <c r="F38" s="44">
        <v>1.8</v>
      </c>
      <c r="G38" s="44">
        <v>1.2000000000000002</v>
      </c>
      <c r="H38" s="45">
        <v>5</v>
      </c>
      <c r="I38" s="45">
        <v>1.5</v>
      </c>
      <c r="J38" s="34"/>
      <c r="K38" s="34"/>
    </row>
    <row r="39" spans="1:11" x14ac:dyDescent="0.2">
      <c r="A39" s="34"/>
      <c r="B39" s="43" t="s">
        <v>66</v>
      </c>
      <c r="C39" s="44">
        <v>-1.3</v>
      </c>
      <c r="D39" s="44">
        <v>-0.79999999999999982</v>
      </c>
      <c r="E39" s="44">
        <v>0.59999999999999987</v>
      </c>
      <c r="F39" s="44">
        <v>1.7</v>
      </c>
      <c r="G39" s="44">
        <v>2.6999999999999997</v>
      </c>
      <c r="H39" s="45">
        <v>0.2</v>
      </c>
      <c r="I39" s="45">
        <v>6.6</v>
      </c>
      <c r="J39" s="34"/>
      <c r="K39" s="34"/>
    </row>
    <row r="40" spans="1:11" x14ac:dyDescent="0.2">
      <c r="A40" s="34"/>
      <c r="B40" s="43" t="s">
        <v>75</v>
      </c>
      <c r="C40" s="44">
        <v>-0.39999999999999991</v>
      </c>
      <c r="D40" s="44">
        <v>0.20000000000000018</v>
      </c>
      <c r="E40" s="44">
        <v>2.5999999999999996</v>
      </c>
      <c r="F40" s="44">
        <v>-0.3</v>
      </c>
      <c r="G40" s="44">
        <v>9.9999999999999978E-2</v>
      </c>
      <c r="H40" s="45">
        <v>2.1</v>
      </c>
      <c r="I40" s="45">
        <v>0.3</v>
      </c>
      <c r="J40" s="34"/>
      <c r="K40" s="34"/>
    </row>
    <row r="41" spans="1:11" x14ac:dyDescent="0.2">
      <c r="A41" s="34"/>
      <c r="B41" s="43" t="s">
        <v>68</v>
      </c>
      <c r="C41" s="44">
        <v>0</v>
      </c>
      <c r="D41" s="44">
        <v>0</v>
      </c>
      <c r="E41" s="44">
        <v>0</v>
      </c>
      <c r="F41" s="44">
        <v>0.5</v>
      </c>
      <c r="G41" s="44">
        <v>0</v>
      </c>
      <c r="H41" s="45">
        <v>0.5</v>
      </c>
      <c r="I41" s="45">
        <v>0</v>
      </c>
      <c r="J41" s="34"/>
      <c r="K41" s="34"/>
    </row>
    <row r="42" spans="1:11" x14ac:dyDescent="0.2">
      <c r="A42" s="34"/>
      <c r="B42" s="43" t="s">
        <v>69</v>
      </c>
      <c r="C42" s="44">
        <v>0</v>
      </c>
      <c r="D42" s="44">
        <v>0</v>
      </c>
      <c r="E42" s="44">
        <v>0</v>
      </c>
      <c r="F42" s="44">
        <v>0</v>
      </c>
      <c r="G42" s="44">
        <v>0</v>
      </c>
      <c r="H42" s="45">
        <v>0</v>
      </c>
      <c r="I42" s="45">
        <v>0</v>
      </c>
      <c r="J42" s="34"/>
      <c r="K42" s="34"/>
    </row>
    <row r="43" spans="1:11" x14ac:dyDescent="0.2">
      <c r="A43" s="34"/>
      <c r="B43" s="43" t="s">
        <v>70</v>
      </c>
      <c r="C43" s="44">
        <v>0.29999999999999993</v>
      </c>
      <c r="D43" s="44">
        <v>-0.39999999999999997</v>
      </c>
      <c r="E43" s="44">
        <v>-0.4</v>
      </c>
      <c r="F43" s="44">
        <v>0.1</v>
      </c>
      <c r="G43" s="44">
        <v>0</v>
      </c>
      <c r="H43" s="45">
        <v>-0.4</v>
      </c>
      <c r="I43" s="45">
        <v>-0.3</v>
      </c>
      <c r="J43" s="34"/>
      <c r="K43" s="34"/>
    </row>
    <row r="44" spans="1:11" x14ac:dyDescent="0.2">
      <c r="A44" s="34"/>
      <c r="B44" s="40" t="s">
        <v>71</v>
      </c>
      <c r="C44" s="44">
        <v>57.000000000000007</v>
      </c>
      <c r="D44" s="44">
        <v>57.6</v>
      </c>
      <c r="E44" s="44">
        <v>56.699999999999996</v>
      </c>
      <c r="F44" s="44">
        <v>53.400000000000006</v>
      </c>
      <c r="G44" s="44">
        <v>49.6</v>
      </c>
      <c r="H44" s="45">
        <v>57.000000000000007</v>
      </c>
      <c r="I44" s="45">
        <v>49.6</v>
      </c>
      <c r="J44" s="34"/>
      <c r="K44" s="34"/>
    </row>
    <row r="45" spans="1:11" x14ac:dyDescent="0.2">
      <c r="A45" s="34"/>
      <c r="B45" s="43" t="s">
        <v>79</v>
      </c>
      <c r="C45" s="44">
        <v>17.8</v>
      </c>
      <c r="D45" s="44">
        <v>18.100000000000001</v>
      </c>
      <c r="E45" s="44">
        <v>18.3</v>
      </c>
      <c r="F45" s="44">
        <v>21.5</v>
      </c>
      <c r="G45" s="44">
        <v>22</v>
      </c>
      <c r="H45" s="45">
        <v>17.8</v>
      </c>
      <c r="I45" s="45">
        <v>22</v>
      </c>
      <c r="J45" s="34"/>
      <c r="K45" s="34"/>
    </row>
    <row r="46" spans="1:11" x14ac:dyDescent="0.2">
      <c r="A46" s="34"/>
      <c r="B46" s="46" t="s">
        <v>80</v>
      </c>
      <c r="C46" s="47">
        <v>74.800000000000011</v>
      </c>
      <c r="D46" s="47">
        <v>75.7</v>
      </c>
      <c r="E46" s="47">
        <v>75</v>
      </c>
      <c r="F46" s="47">
        <v>74.900000000000006</v>
      </c>
      <c r="G46" s="47">
        <v>71.599999999999994</v>
      </c>
      <c r="H46" s="48">
        <v>74.800000000000011</v>
      </c>
      <c r="I46" s="48">
        <v>71.599999999999994</v>
      </c>
      <c r="J46" s="34"/>
      <c r="K46" s="34"/>
    </row>
    <row r="47" spans="1:11" ht="16" thickBot="1" x14ac:dyDescent="0.25">
      <c r="A47" s="34"/>
      <c r="B47" s="40"/>
      <c r="C47" s="44"/>
      <c r="D47" s="44"/>
      <c r="E47" s="44"/>
      <c r="F47" s="44"/>
      <c r="G47" s="44"/>
      <c r="H47" s="45"/>
      <c r="I47" s="45"/>
      <c r="J47" s="34"/>
      <c r="K47" s="34"/>
    </row>
    <row r="48" spans="1:11" ht="16" thickBot="1" x14ac:dyDescent="0.25">
      <c r="A48" s="50"/>
      <c r="B48" s="37" t="s">
        <v>81</v>
      </c>
      <c r="C48" s="44"/>
      <c r="D48" s="44"/>
      <c r="E48" s="44"/>
      <c r="F48" s="44"/>
      <c r="G48" s="44"/>
      <c r="H48" s="45"/>
      <c r="I48" s="45"/>
      <c r="J48" s="50"/>
      <c r="K48" s="50"/>
    </row>
    <row r="49" spans="1:11" x14ac:dyDescent="0.2">
      <c r="A49" s="34"/>
      <c r="B49" s="40" t="s">
        <v>62</v>
      </c>
      <c r="C49" s="41">
        <v>387.2</v>
      </c>
      <c r="D49" s="41">
        <v>405.79999999999995</v>
      </c>
      <c r="E49" s="41">
        <v>446.2</v>
      </c>
      <c r="F49" s="41">
        <v>448.4</v>
      </c>
      <c r="G49" s="41">
        <v>433.3</v>
      </c>
      <c r="H49" s="49">
        <v>448.4</v>
      </c>
      <c r="I49" s="49">
        <v>400.90000000000003</v>
      </c>
      <c r="J49" s="34"/>
      <c r="K49" s="34"/>
    </row>
    <row r="50" spans="1:11" x14ac:dyDescent="0.2">
      <c r="A50" s="34"/>
      <c r="B50" s="43" t="s">
        <v>63</v>
      </c>
      <c r="C50" s="44">
        <v>15.799999999999997</v>
      </c>
      <c r="D50" s="44">
        <v>17.399999999999999</v>
      </c>
      <c r="E50" s="44">
        <v>19.899999999999995</v>
      </c>
      <c r="F50" s="44">
        <v>23.3</v>
      </c>
      <c r="G50" s="44">
        <v>16.000000000000007</v>
      </c>
      <c r="H50" s="45">
        <v>76.399999999999991</v>
      </c>
      <c r="I50" s="45">
        <v>73.2</v>
      </c>
      <c r="J50" s="34"/>
      <c r="K50" s="34"/>
    </row>
    <row r="51" spans="1:11" x14ac:dyDescent="0.2">
      <c r="A51" s="34"/>
      <c r="B51" s="43" t="s">
        <v>64</v>
      </c>
      <c r="C51" s="44">
        <v>-19.200000000000003</v>
      </c>
      <c r="D51" s="44">
        <v>-16.000000000000007</v>
      </c>
      <c r="E51" s="44">
        <v>-19.099999999999994</v>
      </c>
      <c r="F51" s="44">
        <v>-20.6</v>
      </c>
      <c r="G51" s="44">
        <v>-20.200000000000003</v>
      </c>
      <c r="H51" s="45">
        <v>-74.900000000000006</v>
      </c>
      <c r="I51" s="45">
        <v>-75</v>
      </c>
      <c r="J51" s="34"/>
      <c r="K51" s="34"/>
    </row>
    <row r="52" spans="1:11" x14ac:dyDescent="0.2">
      <c r="A52" s="34"/>
      <c r="B52" s="43" t="s">
        <v>65</v>
      </c>
      <c r="C52" s="44">
        <v>-3.4000000000000057</v>
      </c>
      <c r="D52" s="44">
        <v>1.3999999999999915</v>
      </c>
      <c r="E52" s="44">
        <v>0.80000000000000071</v>
      </c>
      <c r="F52" s="44">
        <v>2.6999999999999993</v>
      </c>
      <c r="G52" s="44">
        <v>-4.1999999999999957</v>
      </c>
      <c r="H52" s="45">
        <v>1.4999999999999858</v>
      </c>
      <c r="I52" s="45">
        <v>-1.7999999999999972</v>
      </c>
      <c r="J52" s="34"/>
      <c r="K52" s="34"/>
    </row>
    <row r="53" spans="1:11" x14ac:dyDescent="0.2">
      <c r="A53" s="34"/>
      <c r="B53" s="43" t="s">
        <v>66</v>
      </c>
      <c r="C53" s="44">
        <v>17.200000000000003</v>
      </c>
      <c r="D53" s="44">
        <v>-19.400000000000006</v>
      </c>
      <c r="E53" s="44">
        <v>-43.7</v>
      </c>
      <c r="F53" s="44">
        <v>-23.3</v>
      </c>
      <c r="G53" s="44">
        <v>20.200000000000006</v>
      </c>
      <c r="H53" s="45">
        <v>-69.2</v>
      </c>
      <c r="I53" s="45">
        <v>50.300000000000004</v>
      </c>
      <c r="J53" s="34"/>
      <c r="K53" s="34"/>
    </row>
    <row r="54" spans="1:11" x14ac:dyDescent="0.2">
      <c r="A54" s="34"/>
      <c r="B54" s="43" t="s">
        <v>75</v>
      </c>
      <c r="C54" s="44">
        <v>0</v>
      </c>
      <c r="D54" s="44">
        <v>-9.9999999999999201E-2</v>
      </c>
      <c r="E54" s="44">
        <v>3.1999999999999993</v>
      </c>
      <c r="F54" s="44">
        <v>-0.3</v>
      </c>
      <c r="G54" s="44">
        <v>0.39999999999999986</v>
      </c>
      <c r="H54" s="45">
        <v>2.8</v>
      </c>
      <c r="I54" s="45">
        <v>0.7</v>
      </c>
      <c r="J54" s="34"/>
      <c r="K54" s="34"/>
    </row>
    <row r="55" spans="1:11" x14ac:dyDescent="0.2">
      <c r="A55" s="34"/>
      <c r="B55" s="43" t="s">
        <v>68</v>
      </c>
      <c r="C55" s="44">
        <v>0</v>
      </c>
      <c r="D55" s="44">
        <v>0</v>
      </c>
      <c r="E55" s="44">
        <v>0</v>
      </c>
      <c r="F55" s="44">
        <v>18.600000000000001</v>
      </c>
      <c r="G55" s="44">
        <v>0</v>
      </c>
      <c r="H55" s="45">
        <v>18.600000000000001</v>
      </c>
      <c r="I55" s="45">
        <v>0</v>
      </c>
      <c r="J55" s="34"/>
      <c r="K55" s="34"/>
    </row>
    <row r="56" spans="1:11" x14ac:dyDescent="0.2">
      <c r="A56" s="34"/>
      <c r="B56" s="43" t="s">
        <v>69</v>
      </c>
      <c r="C56" s="44">
        <v>0</v>
      </c>
      <c r="D56" s="44">
        <v>0</v>
      </c>
      <c r="E56" s="44">
        <v>0</v>
      </c>
      <c r="F56" s="44">
        <v>0</v>
      </c>
      <c r="G56" s="44">
        <v>-1.2</v>
      </c>
      <c r="H56" s="45">
        <v>0</v>
      </c>
      <c r="I56" s="45">
        <v>-1.2</v>
      </c>
      <c r="J56" s="34"/>
      <c r="K56" s="34"/>
    </row>
    <row r="57" spans="1:11" x14ac:dyDescent="0.2">
      <c r="A57" s="34"/>
      <c r="B57" s="43" t="s">
        <v>70</v>
      </c>
      <c r="C57" s="44">
        <v>0.5</v>
      </c>
      <c r="D57" s="44">
        <v>-0.50000000000000011</v>
      </c>
      <c r="E57" s="44">
        <v>-0.7</v>
      </c>
      <c r="F57" s="44">
        <v>0.1</v>
      </c>
      <c r="G57" s="44">
        <v>-9.9999999999999978E-2</v>
      </c>
      <c r="H57" s="45">
        <v>-0.60000000000000009</v>
      </c>
      <c r="I57" s="45">
        <v>-0.5</v>
      </c>
      <c r="J57" s="34"/>
      <c r="K57" s="34"/>
    </row>
    <row r="58" spans="1:11" x14ac:dyDescent="0.2">
      <c r="A58" s="34"/>
      <c r="B58" s="40" t="s">
        <v>71</v>
      </c>
      <c r="C58" s="44">
        <v>401.5</v>
      </c>
      <c r="D58" s="44">
        <v>387.2</v>
      </c>
      <c r="E58" s="44">
        <v>405.79999999999995</v>
      </c>
      <c r="F58" s="44">
        <v>446.2</v>
      </c>
      <c r="G58" s="44">
        <v>448.4</v>
      </c>
      <c r="H58" s="45">
        <v>401.5</v>
      </c>
      <c r="I58" s="45">
        <v>448.4</v>
      </c>
      <c r="J58" s="34"/>
      <c r="K58" s="34"/>
    </row>
    <row r="59" spans="1:11" x14ac:dyDescent="0.2">
      <c r="A59" s="34"/>
      <c r="B59" s="43" t="s">
        <v>76</v>
      </c>
      <c r="C59" s="44">
        <v>63.2</v>
      </c>
      <c r="D59" s="44">
        <v>62.2</v>
      </c>
      <c r="E59" s="44">
        <v>64</v>
      </c>
      <c r="F59" s="44">
        <v>91.2</v>
      </c>
      <c r="G59" s="44">
        <v>98.1</v>
      </c>
      <c r="H59" s="45">
        <v>63.2</v>
      </c>
      <c r="I59" s="45">
        <v>98.1</v>
      </c>
      <c r="J59" s="34"/>
      <c r="K59" s="34"/>
    </row>
    <row r="60" spans="1:11" ht="16" thickBot="1" x14ac:dyDescent="0.25">
      <c r="A60" s="34"/>
      <c r="B60" s="51" t="s">
        <v>82</v>
      </c>
      <c r="C60" s="52">
        <v>464.7</v>
      </c>
      <c r="D60" s="52">
        <v>449.4</v>
      </c>
      <c r="E60" s="52">
        <v>469.79999999999995</v>
      </c>
      <c r="F60" s="52">
        <v>537.4</v>
      </c>
      <c r="G60" s="52">
        <v>546.5</v>
      </c>
      <c r="H60" s="53">
        <v>464.7</v>
      </c>
      <c r="I60" s="53">
        <v>546.5</v>
      </c>
      <c r="J60" s="34"/>
      <c r="K60" s="34"/>
    </row>
    <row r="61" spans="1:11" ht="16" thickBot="1" x14ac:dyDescent="0.25">
      <c r="A61" s="34"/>
      <c r="B61" s="54"/>
      <c r="C61" s="55"/>
      <c r="D61" s="55"/>
      <c r="E61" s="55"/>
      <c r="F61" s="55"/>
      <c r="G61" s="55"/>
      <c r="H61" s="55"/>
      <c r="I61" s="55"/>
      <c r="J61" s="34"/>
      <c r="K61" s="34"/>
    </row>
    <row r="62" spans="1:11" x14ac:dyDescent="0.2">
      <c r="A62" s="34"/>
      <c r="B62" s="56" t="s">
        <v>83</v>
      </c>
      <c r="C62" s="57"/>
      <c r="D62" s="57"/>
      <c r="E62" s="57"/>
      <c r="F62" s="57"/>
      <c r="G62" s="58"/>
      <c r="H62" s="55"/>
      <c r="I62" s="55"/>
      <c r="J62" s="34"/>
      <c r="K62" s="34"/>
    </row>
    <row r="63" spans="1:11" x14ac:dyDescent="0.2">
      <c r="A63" s="34"/>
      <c r="B63" s="59" t="s">
        <v>84</v>
      </c>
      <c r="C63" s="60"/>
      <c r="D63" s="60"/>
      <c r="E63" s="60"/>
      <c r="F63" s="60"/>
      <c r="G63" s="61"/>
      <c r="H63" s="55"/>
      <c r="I63" s="55"/>
      <c r="J63" s="34"/>
      <c r="K63" s="34"/>
    </row>
    <row r="64" spans="1:11" x14ac:dyDescent="0.2">
      <c r="A64" s="34"/>
      <c r="B64" s="59" t="s">
        <v>85</v>
      </c>
      <c r="C64" s="60"/>
      <c r="D64" s="60"/>
      <c r="E64" s="60"/>
      <c r="F64" s="60"/>
      <c r="G64" s="61"/>
      <c r="H64" s="55"/>
      <c r="I64" s="55"/>
      <c r="J64" s="34"/>
      <c r="K64" s="34"/>
    </row>
    <row r="65" spans="1:11" x14ac:dyDescent="0.2">
      <c r="A65" s="34"/>
      <c r="B65" s="59" t="s">
        <v>86</v>
      </c>
      <c r="C65" s="60"/>
      <c r="D65" s="60"/>
      <c r="E65" s="60"/>
      <c r="F65" s="60"/>
      <c r="G65" s="61"/>
      <c r="H65" s="55"/>
      <c r="I65" s="55"/>
      <c r="J65" s="34"/>
      <c r="K65" s="34"/>
    </row>
    <row r="66" spans="1:11" x14ac:dyDescent="0.2">
      <c r="A66" s="34"/>
      <c r="B66" s="59" t="s">
        <v>87</v>
      </c>
      <c r="C66" s="60"/>
      <c r="D66" s="60"/>
      <c r="E66" s="60"/>
      <c r="F66" s="60"/>
      <c r="G66" s="61"/>
      <c r="H66" s="55"/>
      <c r="I66" s="55"/>
      <c r="J66" s="34"/>
      <c r="K66" s="34"/>
    </row>
    <row r="67" spans="1:11" x14ac:dyDescent="0.2">
      <c r="A67" s="34"/>
      <c r="B67" s="59" t="s">
        <v>88</v>
      </c>
      <c r="C67" s="60"/>
      <c r="D67" s="60"/>
      <c r="E67" s="60"/>
      <c r="F67" s="60"/>
      <c r="G67" s="61"/>
      <c r="H67" s="55"/>
      <c r="I67" s="55"/>
      <c r="J67" s="34"/>
      <c r="K67" s="34"/>
    </row>
    <row r="68" spans="1:11" x14ac:dyDescent="0.2">
      <c r="A68" s="34"/>
      <c r="B68" s="59" t="s">
        <v>89</v>
      </c>
      <c r="C68" s="60"/>
      <c r="D68" s="60"/>
      <c r="E68" s="60"/>
      <c r="F68" s="60"/>
      <c r="G68" s="61"/>
      <c r="H68" s="55"/>
      <c r="I68" s="55"/>
      <c r="J68" s="34"/>
      <c r="K68" s="34"/>
    </row>
    <row r="69" spans="1:11" ht="16" thickBot="1" x14ac:dyDescent="0.25">
      <c r="A69" s="34"/>
      <c r="B69" s="62" t="s">
        <v>90</v>
      </c>
      <c r="C69" s="63"/>
      <c r="D69" s="63"/>
      <c r="E69" s="63"/>
      <c r="F69" s="63"/>
      <c r="G69" s="64"/>
      <c r="H69" s="55"/>
      <c r="I69" s="55"/>
      <c r="J69" s="34"/>
      <c r="K69" s="34"/>
    </row>
    <row r="70" spans="1:11" x14ac:dyDescent="0.2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</row>
    <row r="71" spans="1:11" x14ac:dyDescent="0.2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</row>
    <row r="72" spans="1:11" x14ac:dyDescent="0.2">
      <c r="A72" s="34"/>
      <c r="B72" s="34"/>
      <c r="C72" s="34"/>
      <c r="D72" s="34"/>
      <c r="E72" s="34"/>
      <c r="F72" s="34"/>
      <c r="G72" s="34"/>
      <c r="H72" s="34"/>
      <c r="I72" s="34"/>
      <c r="J72" s="34"/>
      <c r="K72" s="34"/>
    </row>
  </sheetData>
  <mergeCells count="5">
    <mergeCell ref="B1:I1"/>
    <mergeCell ref="B2:I2"/>
    <mergeCell ref="B3:I3"/>
    <mergeCell ref="C5:G5"/>
    <mergeCell ref="H5:I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259ED3-3530-47A5-9C6C-88FBBC01ED56}">
  <dimension ref="A1:K34"/>
  <sheetViews>
    <sheetView workbookViewId="0"/>
  </sheetViews>
  <sheetFormatPr baseColWidth="10" defaultColWidth="8.83203125" defaultRowHeight="15" x14ac:dyDescent="0.2"/>
  <cols>
    <col min="1" max="1" width="2.33203125" customWidth="1"/>
    <col min="2" max="2" width="33" bestFit="1" customWidth="1"/>
    <col min="3" max="9" width="13.6640625" customWidth="1"/>
  </cols>
  <sheetData>
    <row r="1" spans="1:11" ht="16" thickBot="1" x14ac:dyDescent="0.25">
      <c r="A1" s="1"/>
      <c r="B1" s="141" t="s">
        <v>0</v>
      </c>
      <c r="C1" s="142"/>
      <c r="D1" s="142"/>
      <c r="E1" s="143"/>
      <c r="F1" s="65"/>
      <c r="G1" s="65"/>
      <c r="H1" s="65"/>
      <c r="I1" s="65"/>
      <c r="J1" s="1"/>
      <c r="K1" s="1"/>
    </row>
    <row r="2" spans="1:11" ht="16" thickBot="1" x14ac:dyDescent="0.25">
      <c r="A2" s="1"/>
      <c r="B2" s="66" t="s">
        <v>91</v>
      </c>
      <c r="C2" s="144" t="s">
        <v>54</v>
      </c>
      <c r="D2" s="145"/>
      <c r="E2" s="145"/>
      <c r="F2" s="145"/>
      <c r="G2" s="146"/>
      <c r="H2" s="144" t="s">
        <v>55</v>
      </c>
      <c r="I2" s="146"/>
      <c r="J2" s="1"/>
      <c r="K2" s="1"/>
    </row>
    <row r="3" spans="1:11" ht="17" thickBot="1" x14ac:dyDescent="0.25">
      <c r="A3" s="1"/>
      <c r="B3" s="67" t="s">
        <v>92</v>
      </c>
      <c r="C3" s="68">
        <v>44926</v>
      </c>
      <c r="D3" s="69">
        <v>44834</v>
      </c>
      <c r="E3" s="69">
        <v>44742</v>
      </c>
      <c r="F3" s="69">
        <v>44651</v>
      </c>
      <c r="G3" s="69">
        <v>44561</v>
      </c>
      <c r="H3" s="69">
        <v>44926</v>
      </c>
      <c r="I3" s="69">
        <v>44561</v>
      </c>
      <c r="J3" s="1"/>
      <c r="K3" s="1"/>
    </row>
    <row r="4" spans="1:11" ht="16" x14ac:dyDescent="0.2">
      <c r="A4" s="1"/>
      <c r="B4" s="70" t="s">
        <v>93</v>
      </c>
      <c r="C4" s="41">
        <v>0</v>
      </c>
      <c r="D4" s="41">
        <v>0</v>
      </c>
      <c r="E4" s="41">
        <v>0</v>
      </c>
      <c r="F4" s="41">
        <v>0</v>
      </c>
      <c r="G4" s="41">
        <v>0</v>
      </c>
      <c r="H4" s="42">
        <v>0</v>
      </c>
      <c r="I4" s="42">
        <v>0</v>
      </c>
      <c r="J4" s="1"/>
      <c r="K4" s="1"/>
    </row>
    <row r="5" spans="1:11" ht="16" x14ac:dyDescent="0.2">
      <c r="A5" s="1"/>
      <c r="B5" s="70" t="s">
        <v>94</v>
      </c>
      <c r="C5" s="44">
        <v>404.80000000000018</v>
      </c>
      <c r="D5" s="44">
        <v>402.19999999999993</v>
      </c>
      <c r="E5" s="44">
        <v>460.5</v>
      </c>
      <c r="F5" s="44">
        <v>434.9</v>
      </c>
      <c r="G5" s="44">
        <v>493.39999999999986</v>
      </c>
      <c r="H5" s="45">
        <v>1702.4</v>
      </c>
      <c r="I5" s="45">
        <v>1824.1</v>
      </c>
      <c r="J5" s="1"/>
      <c r="K5" s="1"/>
    </row>
    <row r="6" spans="1:11" ht="16" x14ac:dyDescent="0.2">
      <c r="A6" s="1"/>
      <c r="B6" s="70" t="s">
        <v>95</v>
      </c>
      <c r="C6" s="44">
        <v>5.8</v>
      </c>
      <c r="D6" s="44">
        <v>3.8</v>
      </c>
      <c r="E6" s="44">
        <v>3.1</v>
      </c>
      <c r="F6" s="44">
        <v>0.4</v>
      </c>
      <c r="G6" s="44">
        <v>0.5</v>
      </c>
      <c r="H6" s="45">
        <v>13.1</v>
      </c>
      <c r="I6" s="45">
        <v>3.9</v>
      </c>
      <c r="J6" s="1"/>
      <c r="K6" s="1"/>
    </row>
    <row r="7" spans="1:11" ht="16" x14ac:dyDescent="0.2">
      <c r="A7" s="1"/>
      <c r="B7" s="71" t="s">
        <v>96</v>
      </c>
      <c r="C7" s="72">
        <v>410.60000000000014</v>
      </c>
      <c r="D7" s="72">
        <v>405.99999999999989</v>
      </c>
      <c r="E7" s="72">
        <v>463.6</v>
      </c>
      <c r="F7" s="72">
        <v>435.29999999999995</v>
      </c>
      <c r="G7" s="72">
        <v>493.89999999999986</v>
      </c>
      <c r="H7" s="73">
        <v>1715.5</v>
      </c>
      <c r="I7" s="73">
        <v>1828</v>
      </c>
      <c r="J7" s="1"/>
      <c r="K7" s="1"/>
    </row>
    <row r="8" spans="1:11" x14ac:dyDescent="0.2">
      <c r="A8" s="1"/>
      <c r="B8" s="70"/>
      <c r="C8" s="44"/>
      <c r="D8" s="44"/>
      <c r="E8" s="44"/>
      <c r="F8" s="44"/>
      <c r="G8" s="44"/>
      <c r="H8" s="45"/>
      <c r="I8" s="45"/>
      <c r="J8" s="1"/>
      <c r="K8" s="1"/>
    </row>
    <row r="9" spans="1:11" ht="16" x14ac:dyDescent="0.2">
      <c r="A9" s="1"/>
      <c r="B9" s="70" t="s">
        <v>97</v>
      </c>
      <c r="C9" s="44">
        <v>0</v>
      </c>
      <c r="D9" s="44">
        <v>0</v>
      </c>
      <c r="E9" s="44">
        <v>0</v>
      </c>
      <c r="F9" s="44">
        <v>0</v>
      </c>
      <c r="G9" s="44">
        <v>0</v>
      </c>
      <c r="H9" s="45">
        <v>0</v>
      </c>
      <c r="I9" s="45">
        <v>0</v>
      </c>
      <c r="J9" s="1"/>
      <c r="K9" s="1"/>
    </row>
    <row r="10" spans="1:11" ht="16" x14ac:dyDescent="0.2">
      <c r="A10" s="1"/>
      <c r="B10" s="70" t="s">
        <v>98</v>
      </c>
      <c r="C10" s="44">
        <v>0</v>
      </c>
      <c r="D10" s="44">
        <v>0</v>
      </c>
      <c r="E10" s="44">
        <v>0</v>
      </c>
      <c r="F10" s="44">
        <v>0</v>
      </c>
      <c r="G10" s="44">
        <v>0</v>
      </c>
      <c r="H10" s="45">
        <v>0</v>
      </c>
      <c r="I10" s="45">
        <v>0</v>
      </c>
      <c r="J10" s="1"/>
      <c r="K10" s="1"/>
    </row>
    <row r="11" spans="1:11" ht="16" x14ac:dyDescent="0.2">
      <c r="A11" s="1"/>
      <c r="B11" s="70" t="s">
        <v>99</v>
      </c>
      <c r="C11" s="44">
        <v>31.099999999999994</v>
      </c>
      <c r="D11" s="44">
        <v>32.900000000000006</v>
      </c>
      <c r="E11" s="44">
        <v>34.9</v>
      </c>
      <c r="F11" s="44">
        <v>38.6</v>
      </c>
      <c r="G11" s="44">
        <v>40.900000000000006</v>
      </c>
      <c r="H11" s="45">
        <v>137.5</v>
      </c>
      <c r="I11" s="45">
        <v>160.5</v>
      </c>
      <c r="J11" s="1"/>
      <c r="K11" s="1"/>
    </row>
    <row r="12" spans="1:11" ht="16" x14ac:dyDescent="0.2">
      <c r="A12" s="1"/>
      <c r="B12" s="70" t="s">
        <v>100</v>
      </c>
      <c r="C12" s="44">
        <v>0</v>
      </c>
      <c r="D12" s="44">
        <v>0</v>
      </c>
      <c r="E12" s="44">
        <v>0</v>
      </c>
      <c r="F12" s="44">
        <v>0</v>
      </c>
      <c r="G12" s="44">
        <v>0</v>
      </c>
      <c r="H12" s="45">
        <v>0</v>
      </c>
      <c r="I12" s="45">
        <v>0</v>
      </c>
      <c r="J12" s="1"/>
      <c r="K12" s="1"/>
    </row>
    <row r="13" spans="1:11" ht="16" x14ac:dyDescent="0.2">
      <c r="A13" s="1"/>
      <c r="B13" s="70" t="s">
        <v>101</v>
      </c>
      <c r="C13" s="44">
        <v>0</v>
      </c>
      <c r="D13" s="44">
        <v>0</v>
      </c>
      <c r="E13" s="44">
        <v>0</v>
      </c>
      <c r="F13" s="44">
        <v>0</v>
      </c>
      <c r="G13" s="44">
        <v>0</v>
      </c>
      <c r="H13" s="45">
        <v>0</v>
      </c>
      <c r="I13" s="45">
        <v>0</v>
      </c>
      <c r="J13" s="1"/>
      <c r="K13" s="1"/>
    </row>
    <row r="14" spans="1:11" ht="16" x14ac:dyDescent="0.2">
      <c r="A14" s="1"/>
      <c r="B14" s="70" t="s">
        <v>102</v>
      </c>
      <c r="C14" s="44">
        <v>5.0999999999999996</v>
      </c>
      <c r="D14" s="44">
        <v>5.1999999999999993</v>
      </c>
      <c r="E14" s="44">
        <v>5.2</v>
      </c>
      <c r="F14" s="44">
        <v>5.2</v>
      </c>
      <c r="G14" s="44">
        <v>5.1000000000000014</v>
      </c>
      <c r="H14" s="45">
        <v>20.7</v>
      </c>
      <c r="I14" s="45">
        <v>21.1</v>
      </c>
      <c r="J14" s="1"/>
      <c r="K14" s="1"/>
    </row>
    <row r="15" spans="1:11" ht="16" x14ac:dyDescent="0.2">
      <c r="A15" s="1"/>
      <c r="B15" s="70" t="s">
        <v>103</v>
      </c>
      <c r="C15" s="44">
        <v>0</v>
      </c>
      <c r="D15" s="44">
        <v>0</v>
      </c>
      <c r="E15" s="44">
        <v>0</v>
      </c>
      <c r="F15" s="44">
        <v>0</v>
      </c>
      <c r="G15" s="44">
        <v>0</v>
      </c>
      <c r="H15" s="45">
        <v>0</v>
      </c>
      <c r="I15" s="45">
        <v>0</v>
      </c>
      <c r="J15" s="1"/>
      <c r="K15" s="1"/>
    </row>
    <row r="16" spans="1:11" ht="16" x14ac:dyDescent="0.2">
      <c r="A16" s="1"/>
      <c r="B16" s="70" t="s">
        <v>104</v>
      </c>
      <c r="C16" s="44">
        <v>234.89999999999998</v>
      </c>
      <c r="D16" s="44">
        <v>224.80000000000007</v>
      </c>
      <c r="E16" s="44">
        <v>242.29999999999998</v>
      </c>
      <c r="F16" s="44">
        <v>246.6</v>
      </c>
      <c r="G16" s="44">
        <v>253.89999999999998</v>
      </c>
      <c r="H16" s="45">
        <v>948.6</v>
      </c>
      <c r="I16" s="45">
        <v>932</v>
      </c>
      <c r="J16" s="1"/>
      <c r="K16" s="1"/>
    </row>
    <row r="17" spans="1:11" ht="16" x14ac:dyDescent="0.2">
      <c r="A17" s="1"/>
      <c r="B17" s="71" t="s">
        <v>105</v>
      </c>
      <c r="C17" s="72">
        <v>271.10000000000014</v>
      </c>
      <c r="D17" s="72">
        <v>262.90000000000009</v>
      </c>
      <c r="E17" s="72">
        <v>282.39999999999998</v>
      </c>
      <c r="F17" s="72">
        <v>290.39999999999998</v>
      </c>
      <c r="G17" s="72">
        <v>299.89999999999986</v>
      </c>
      <c r="H17" s="73">
        <v>1106.8000000000002</v>
      </c>
      <c r="I17" s="73">
        <v>1113.5999999999999</v>
      </c>
      <c r="J17" s="1"/>
      <c r="K17" s="1"/>
    </row>
    <row r="18" spans="1:11" x14ac:dyDescent="0.2">
      <c r="A18" s="1"/>
      <c r="B18" s="70"/>
      <c r="C18" s="44"/>
      <c r="D18" s="44"/>
      <c r="E18" s="44"/>
      <c r="F18" s="44"/>
      <c r="G18" s="44"/>
      <c r="H18" s="45"/>
      <c r="I18" s="45"/>
      <c r="J18" s="1"/>
      <c r="K18" s="1"/>
    </row>
    <row r="19" spans="1:11" ht="32" x14ac:dyDescent="0.2">
      <c r="A19" s="1"/>
      <c r="B19" s="71" t="s">
        <v>106</v>
      </c>
      <c r="C19" s="72">
        <v>0.90000000000000036</v>
      </c>
      <c r="D19" s="72">
        <v>1.0999999999999996</v>
      </c>
      <c r="E19" s="72">
        <v>1.2000000000000002</v>
      </c>
      <c r="F19" s="72">
        <v>1.5</v>
      </c>
      <c r="G19" s="72">
        <v>1.2000000000000002</v>
      </c>
      <c r="H19" s="73">
        <v>4.7</v>
      </c>
      <c r="I19" s="73">
        <v>6</v>
      </c>
      <c r="J19" s="1"/>
      <c r="K19" s="1"/>
    </row>
    <row r="20" spans="1:11" ht="17" thickBot="1" x14ac:dyDescent="0.25">
      <c r="A20" s="1"/>
      <c r="B20" s="74" t="s">
        <v>107</v>
      </c>
      <c r="C20" s="52">
        <v>138.59999999999997</v>
      </c>
      <c r="D20" s="52">
        <v>141.99999999999977</v>
      </c>
      <c r="E20" s="52">
        <v>180.00000000000006</v>
      </c>
      <c r="F20" s="52">
        <v>143.39999999999998</v>
      </c>
      <c r="G20" s="52">
        <v>192.79999999999995</v>
      </c>
      <c r="H20" s="53">
        <v>603.99999999999977</v>
      </c>
      <c r="I20" s="53">
        <v>708.40000000000009</v>
      </c>
      <c r="J20" s="1"/>
      <c r="K20" s="1"/>
    </row>
    <row r="21" spans="1:11" ht="16" thickBo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6" thickBot="1" x14ac:dyDescent="0.25">
      <c r="A22" s="1"/>
      <c r="B22" s="1"/>
      <c r="C22" s="144" t="s">
        <v>55</v>
      </c>
      <c r="D22" s="145"/>
      <c r="E22" s="145"/>
      <c r="F22" s="145"/>
      <c r="G22" s="145"/>
      <c r="H22" s="146"/>
      <c r="I22" s="50"/>
      <c r="J22" s="1"/>
      <c r="K22" s="1"/>
    </row>
    <row r="23" spans="1:11" ht="17" thickBot="1" x14ac:dyDescent="0.25">
      <c r="A23" s="1"/>
      <c r="B23" s="75" t="s">
        <v>108</v>
      </c>
      <c r="C23" s="76" t="s">
        <v>57</v>
      </c>
      <c r="D23" s="76" t="s">
        <v>58</v>
      </c>
      <c r="E23" s="76" t="s">
        <v>59</v>
      </c>
      <c r="F23" s="76" t="s">
        <v>60</v>
      </c>
      <c r="G23" s="76" t="s">
        <v>61</v>
      </c>
      <c r="H23" s="76" t="s">
        <v>109</v>
      </c>
      <c r="I23" s="1"/>
      <c r="J23" s="1"/>
      <c r="K23" s="1"/>
    </row>
    <row r="24" spans="1:11" x14ac:dyDescent="0.2">
      <c r="A24" s="1"/>
      <c r="B24" s="77" t="s">
        <v>110</v>
      </c>
      <c r="C24" s="42">
        <v>1434.6</v>
      </c>
      <c r="D24" s="78">
        <v>1489.3999999999999</v>
      </c>
      <c r="E24" s="78">
        <v>1527.6</v>
      </c>
      <c r="F24" s="78">
        <v>1537.1999999999998</v>
      </c>
      <c r="G24" s="42">
        <v>1514.1</v>
      </c>
      <c r="H24" s="42">
        <v>1298.4000000000001</v>
      </c>
      <c r="I24" s="1"/>
      <c r="J24" s="1"/>
      <c r="K24" s="1"/>
    </row>
    <row r="25" spans="1:11" x14ac:dyDescent="0.2">
      <c r="A25" s="1"/>
      <c r="B25" s="43" t="s">
        <v>111</v>
      </c>
      <c r="C25" s="45">
        <v>280.89999999999998</v>
      </c>
      <c r="D25" s="44">
        <v>309.39999999999998</v>
      </c>
      <c r="E25" s="44">
        <v>330.40000000000003</v>
      </c>
      <c r="F25" s="44">
        <v>310.89999999999998</v>
      </c>
      <c r="G25" s="45">
        <v>313.89999999999998</v>
      </c>
      <c r="H25" s="45">
        <v>240.70000000000002</v>
      </c>
      <c r="I25" s="1"/>
      <c r="J25" s="1"/>
      <c r="K25" s="1"/>
    </row>
    <row r="26" spans="1:11" x14ac:dyDescent="0.2">
      <c r="A26" s="1"/>
      <c r="B26" s="43" t="s">
        <v>112</v>
      </c>
      <c r="C26" s="49">
        <v>1715.5</v>
      </c>
      <c r="D26" s="41">
        <v>1798.8</v>
      </c>
      <c r="E26" s="41">
        <v>1858</v>
      </c>
      <c r="F26" s="41">
        <v>1848.1</v>
      </c>
      <c r="G26" s="49">
        <v>1828</v>
      </c>
      <c r="H26" s="49">
        <v>1539.1</v>
      </c>
      <c r="I26" s="1"/>
      <c r="J26" s="1"/>
      <c r="K26" s="1"/>
    </row>
    <row r="27" spans="1:11" ht="32" x14ac:dyDescent="0.2">
      <c r="A27" s="1"/>
      <c r="B27" s="70" t="s">
        <v>113</v>
      </c>
      <c r="C27" s="49">
        <v>1578</v>
      </c>
      <c r="D27" s="41">
        <v>1651.9</v>
      </c>
      <c r="E27" s="41">
        <v>1703.4</v>
      </c>
      <c r="F27" s="41">
        <v>1688.8</v>
      </c>
      <c r="G27" s="49">
        <v>1667.9</v>
      </c>
      <c r="H27" s="49">
        <v>1383.7</v>
      </c>
      <c r="I27" s="1"/>
      <c r="J27" s="1"/>
      <c r="K27" s="1"/>
    </row>
    <row r="28" spans="1:11" ht="48" x14ac:dyDescent="0.2">
      <c r="A28" s="1"/>
      <c r="B28" s="70" t="s">
        <v>114</v>
      </c>
      <c r="C28" s="79">
        <v>-5.3999999999999999E-2</v>
      </c>
      <c r="D28" s="80">
        <v>0.04</v>
      </c>
      <c r="E28" s="80">
        <v>0.128</v>
      </c>
      <c r="F28" s="80">
        <v>0.19600000000000001</v>
      </c>
      <c r="G28" s="79">
        <v>0.20499999999999999</v>
      </c>
      <c r="H28" s="79">
        <v>2.9000000000000001E-2</v>
      </c>
      <c r="I28" s="1"/>
      <c r="J28" s="1"/>
      <c r="K28" s="1"/>
    </row>
    <row r="29" spans="1:11" ht="16" x14ac:dyDescent="0.2">
      <c r="A29" s="1"/>
      <c r="B29" s="71" t="s">
        <v>107</v>
      </c>
      <c r="C29" s="48">
        <v>604</v>
      </c>
      <c r="D29" s="47">
        <v>658.2</v>
      </c>
      <c r="E29" s="47">
        <v>706.3</v>
      </c>
      <c r="F29" s="47">
        <v>710.7</v>
      </c>
      <c r="G29" s="48">
        <v>708.4</v>
      </c>
      <c r="H29" s="48">
        <v>512.9</v>
      </c>
      <c r="I29" s="1"/>
      <c r="J29" s="1"/>
      <c r="K29" s="1"/>
    </row>
    <row r="30" spans="1:11" ht="48" x14ac:dyDescent="0.2">
      <c r="A30" s="1"/>
      <c r="B30" s="70" t="s">
        <v>115</v>
      </c>
      <c r="C30" s="49">
        <v>608.70000000000005</v>
      </c>
      <c r="D30" s="41">
        <v>663.2</v>
      </c>
      <c r="E30" s="41">
        <v>712</v>
      </c>
      <c r="F30" s="41">
        <v>716.8</v>
      </c>
      <c r="G30" s="49">
        <v>714.4</v>
      </c>
      <c r="H30" s="49">
        <v>519.1</v>
      </c>
      <c r="I30" s="1"/>
      <c r="J30" s="1"/>
      <c r="K30" s="1"/>
    </row>
    <row r="31" spans="1:11" ht="48" x14ac:dyDescent="0.2">
      <c r="A31" s="1"/>
      <c r="B31" s="81" t="s">
        <v>116</v>
      </c>
      <c r="C31" s="82">
        <v>0.38574144486692019</v>
      </c>
      <c r="D31" s="83">
        <v>0.40147708699073792</v>
      </c>
      <c r="E31" s="83">
        <v>0.41798755430315837</v>
      </c>
      <c r="F31" s="83">
        <v>0.42444339175746093</v>
      </c>
      <c r="G31" s="82">
        <v>0.4283230409496972</v>
      </c>
      <c r="H31" s="84">
        <v>0.37515357375153574</v>
      </c>
      <c r="I31" s="1"/>
      <c r="J31" s="1"/>
      <c r="K31" s="1"/>
    </row>
    <row r="32" spans="1:1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 t="s">
        <v>117</v>
      </c>
    </row>
  </sheetData>
  <mergeCells count="4">
    <mergeCell ref="B1:E1"/>
    <mergeCell ref="C2:G2"/>
    <mergeCell ref="H2:I2"/>
    <mergeCell ref="C22:H2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4E9901-88E0-4B52-ADF3-9AD9770001AA}">
  <dimension ref="A1:J30"/>
  <sheetViews>
    <sheetView topLeftCell="B1" workbookViewId="0">
      <selection activeCell="E17" sqref="E17"/>
    </sheetView>
  </sheetViews>
  <sheetFormatPr baseColWidth="10" defaultColWidth="8.83203125" defaultRowHeight="15" x14ac:dyDescent="0.2"/>
  <cols>
    <col min="1" max="1" width="1.83203125" customWidth="1"/>
    <col min="2" max="2" width="36.83203125" customWidth="1"/>
    <col min="3" max="5" width="12.1640625" customWidth="1"/>
    <col min="6" max="6" width="1.83203125" customWidth="1"/>
    <col min="7" max="7" width="15.83203125" customWidth="1"/>
    <col min="8" max="8" width="14" bestFit="1" customWidth="1"/>
  </cols>
  <sheetData>
    <row r="1" spans="1:10" ht="16" thickBot="1" x14ac:dyDescent="0.25">
      <c r="A1" s="1"/>
      <c r="B1" s="103">
        <v>2021</v>
      </c>
      <c r="C1" s="104" t="s">
        <v>118</v>
      </c>
      <c r="D1" s="104" t="s">
        <v>119</v>
      </c>
      <c r="E1" s="105" t="s">
        <v>120</v>
      </c>
      <c r="F1" s="1"/>
      <c r="G1" s="22" t="s">
        <v>121</v>
      </c>
      <c r="H1" s="1"/>
      <c r="I1" s="1"/>
      <c r="J1" s="1"/>
    </row>
    <row r="2" spans="1:10" ht="16" thickBot="1" x14ac:dyDescent="0.25">
      <c r="A2" s="1"/>
      <c r="B2" s="99" t="s">
        <v>122</v>
      </c>
      <c r="C2" s="100">
        <v>0.2</v>
      </c>
      <c r="D2" s="101">
        <v>0.78</v>
      </c>
      <c r="E2" s="102">
        <v>3.56</v>
      </c>
      <c r="F2" s="1"/>
      <c r="G2" s="106"/>
      <c r="H2" s="85" t="s">
        <v>123</v>
      </c>
      <c r="I2" s="1"/>
      <c r="J2" s="1"/>
    </row>
    <row r="3" spans="1:10" x14ac:dyDescent="0.2">
      <c r="A3" s="1"/>
      <c r="B3" s="86" t="s">
        <v>124</v>
      </c>
      <c r="C3" s="92">
        <v>0.2</v>
      </c>
      <c r="D3" s="93">
        <v>0.78</v>
      </c>
      <c r="E3" s="94">
        <v>3.56</v>
      </c>
      <c r="F3" s="1"/>
      <c r="G3" s="107"/>
      <c r="H3" s="85" t="s">
        <v>125</v>
      </c>
      <c r="I3" s="1"/>
      <c r="J3" s="1"/>
    </row>
    <row r="4" spans="1:10" ht="16" thickBot="1" x14ac:dyDescent="0.25">
      <c r="A4" s="1"/>
      <c r="B4" s="85"/>
      <c r="C4" s="87"/>
      <c r="D4" s="87"/>
      <c r="E4" s="87"/>
      <c r="F4" s="1"/>
      <c r="G4" s="108"/>
      <c r="H4" s="85" t="s">
        <v>126</v>
      </c>
      <c r="I4" s="1"/>
      <c r="J4" s="1"/>
    </row>
    <row r="5" spans="1:10" ht="16" thickBot="1" x14ac:dyDescent="0.25">
      <c r="A5" s="1"/>
      <c r="B5" s="4" t="s">
        <v>127</v>
      </c>
      <c r="C5" s="90">
        <v>2.2400000000000002</v>
      </c>
      <c r="D5" s="90">
        <v>2.5299999999999998</v>
      </c>
      <c r="E5" s="91">
        <v>4.41</v>
      </c>
      <c r="F5" s="1"/>
      <c r="G5" s="109"/>
      <c r="H5" s="85" t="s">
        <v>128</v>
      </c>
      <c r="I5" s="1"/>
      <c r="J5" s="1"/>
    </row>
    <row r="6" spans="1:10" x14ac:dyDescent="0.2">
      <c r="A6" s="1"/>
      <c r="B6" s="86" t="s">
        <v>129</v>
      </c>
      <c r="C6" s="95" t="s">
        <v>130</v>
      </c>
      <c r="D6" s="93">
        <v>3</v>
      </c>
      <c r="E6" s="94">
        <v>7.67</v>
      </c>
      <c r="F6" s="1"/>
      <c r="G6" s="1"/>
      <c r="H6" s="1"/>
      <c r="I6" s="1"/>
      <c r="J6" s="1"/>
    </row>
    <row r="7" spans="1:10" x14ac:dyDescent="0.2">
      <c r="A7" s="1"/>
      <c r="B7" s="86" t="s">
        <v>131</v>
      </c>
      <c r="C7" s="93">
        <v>2</v>
      </c>
      <c r="D7" s="93">
        <v>2</v>
      </c>
      <c r="E7" s="93">
        <v>2</v>
      </c>
      <c r="F7" s="1"/>
      <c r="G7" s="1"/>
      <c r="H7" s="1"/>
      <c r="I7" s="1"/>
      <c r="J7" s="1"/>
    </row>
    <row r="8" spans="1:10" x14ac:dyDescent="0.2">
      <c r="A8" s="1"/>
      <c r="B8" s="86" t="s">
        <v>132</v>
      </c>
      <c r="C8" s="94">
        <v>6.65</v>
      </c>
      <c r="D8" s="94">
        <v>5.5</v>
      </c>
      <c r="E8" s="96">
        <v>0.61</v>
      </c>
      <c r="F8" s="1"/>
      <c r="G8" s="1"/>
      <c r="H8" s="1"/>
      <c r="I8" s="1"/>
      <c r="J8" s="1"/>
    </row>
    <row r="9" spans="1:10" x14ac:dyDescent="0.2">
      <c r="A9" s="1"/>
      <c r="B9" s="86" t="s">
        <v>133</v>
      </c>
      <c r="C9" s="94">
        <v>3</v>
      </c>
      <c r="D9" s="96">
        <v>0</v>
      </c>
      <c r="E9" s="94">
        <v>9.2200000000000006</v>
      </c>
      <c r="F9" s="1"/>
      <c r="G9" s="1"/>
      <c r="H9" s="1"/>
      <c r="I9" s="1"/>
      <c r="J9" s="1"/>
    </row>
    <row r="10" spans="1:10" ht="16" thickBot="1" x14ac:dyDescent="0.25">
      <c r="A10" s="1"/>
      <c r="B10" s="86" t="s">
        <v>134</v>
      </c>
      <c r="C10" s="97">
        <v>0</v>
      </c>
      <c r="D10" s="87"/>
      <c r="E10" s="87"/>
      <c r="F10" s="1"/>
      <c r="G10" s="1"/>
      <c r="H10" s="1"/>
      <c r="I10" s="1"/>
      <c r="J10" s="1"/>
    </row>
    <row r="11" spans="1:10" ht="16" thickBot="1" x14ac:dyDescent="0.25">
      <c r="A11" s="1"/>
      <c r="B11" s="4" t="s">
        <v>135</v>
      </c>
      <c r="C11" s="90">
        <v>7.2</v>
      </c>
      <c r="D11" s="90">
        <v>6.2933014333333333</v>
      </c>
      <c r="E11" s="89">
        <v>5.0502446499999998</v>
      </c>
      <c r="F11" s="1"/>
      <c r="G11" s="1"/>
      <c r="H11" s="1"/>
      <c r="I11" s="1"/>
      <c r="J11" s="1"/>
    </row>
    <row r="12" spans="1:10" x14ac:dyDescent="0.2">
      <c r="A12" s="1"/>
      <c r="B12" s="110" t="s">
        <v>148</v>
      </c>
      <c r="C12" s="91">
        <v>8.3000000000000007</v>
      </c>
      <c r="D12" s="90">
        <v>6.0861900000000002</v>
      </c>
      <c r="E12" s="90">
        <v>5.5182269999999995</v>
      </c>
      <c r="F12" s="1"/>
      <c r="G12" s="1"/>
      <c r="H12" s="1"/>
      <c r="I12" s="1"/>
      <c r="J12" s="1"/>
    </row>
    <row r="13" spans="1:10" x14ac:dyDescent="0.2">
      <c r="A13" s="1"/>
      <c r="B13" s="88" t="s">
        <v>136</v>
      </c>
      <c r="C13" s="93">
        <v>8.52</v>
      </c>
      <c r="D13" s="92">
        <v>4.3</v>
      </c>
      <c r="E13" s="93">
        <v>8.19</v>
      </c>
      <c r="F13" s="1"/>
      <c r="G13" s="1"/>
      <c r="H13" s="1"/>
      <c r="I13" s="1"/>
      <c r="J13" s="1"/>
    </row>
    <row r="14" spans="1:10" x14ac:dyDescent="0.2">
      <c r="A14" s="1"/>
      <c r="B14" s="88" t="s">
        <v>137</v>
      </c>
      <c r="C14" s="93">
        <v>6.9</v>
      </c>
      <c r="D14" s="92">
        <v>4.0999999999999996</v>
      </c>
      <c r="E14" s="92">
        <v>4.8499999999999996</v>
      </c>
      <c r="F14" s="1"/>
      <c r="G14" s="1"/>
      <c r="H14" s="1"/>
      <c r="I14" s="1"/>
      <c r="J14" s="1"/>
    </row>
    <row r="15" spans="1:10" x14ac:dyDescent="0.2">
      <c r="A15" s="1"/>
      <c r="B15" s="88" t="s">
        <v>138</v>
      </c>
      <c r="C15" s="93">
        <v>8.17</v>
      </c>
      <c r="D15" s="94">
        <v>10</v>
      </c>
      <c r="E15" s="96">
        <v>3.6</v>
      </c>
      <c r="F15" s="1"/>
      <c r="G15" s="1"/>
      <c r="H15" s="1"/>
      <c r="I15" s="1"/>
      <c r="J15" s="1"/>
    </row>
    <row r="16" spans="1:10" x14ac:dyDescent="0.2">
      <c r="A16" s="1"/>
      <c r="B16" s="88" t="s">
        <v>139</v>
      </c>
      <c r="C16" s="94">
        <v>9.74</v>
      </c>
      <c r="D16" s="94">
        <v>10</v>
      </c>
      <c r="E16" s="93">
        <v>7.99</v>
      </c>
      <c r="F16" s="1"/>
      <c r="G16" s="1"/>
      <c r="H16" s="1"/>
      <c r="I16" s="1"/>
      <c r="J16" s="1"/>
    </row>
    <row r="17" spans="1:10" x14ac:dyDescent="0.2">
      <c r="A17" s="1"/>
      <c r="B17" s="110" t="s">
        <v>151</v>
      </c>
      <c r="C17" s="91">
        <v>8.33</v>
      </c>
      <c r="D17" s="90">
        <v>5.1133333333333333</v>
      </c>
      <c r="E17" s="90">
        <v>3.5400000000000005</v>
      </c>
      <c r="F17" s="1"/>
      <c r="G17" s="1"/>
      <c r="H17" s="1"/>
      <c r="I17" s="1"/>
      <c r="J17" s="1"/>
    </row>
    <row r="18" spans="1:10" x14ac:dyDescent="0.2">
      <c r="A18" s="1"/>
      <c r="B18" s="88" t="s">
        <v>140</v>
      </c>
      <c r="C18" s="93">
        <v>8.06</v>
      </c>
      <c r="D18" s="92">
        <v>4.45</v>
      </c>
      <c r="E18" s="92">
        <v>2.81</v>
      </c>
      <c r="F18" s="1"/>
      <c r="G18" s="1"/>
      <c r="H18" s="1"/>
      <c r="I18" s="1"/>
      <c r="J18" s="1"/>
    </row>
    <row r="19" spans="1:10" x14ac:dyDescent="0.2">
      <c r="A19" s="1"/>
      <c r="B19" s="88" t="s">
        <v>141</v>
      </c>
      <c r="C19" s="93">
        <v>8.99</v>
      </c>
      <c r="D19" s="93">
        <v>5.23</v>
      </c>
      <c r="E19" s="96">
        <v>0.31</v>
      </c>
      <c r="F19" s="1"/>
      <c r="G19" s="1"/>
      <c r="H19" s="1"/>
      <c r="I19" s="1"/>
      <c r="J19" s="1"/>
    </row>
    <row r="20" spans="1:10" x14ac:dyDescent="0.2">
      <c r="A20" s="1"/>
      <c r="B20" s="88" t="s">
        <v>142</v>
      </c>
      <c r="C20" s="94">
        <v>7.96</v>
      </c>
      <c r="D20" s="92">
        <v>5.66</v>
      </c>
      <c r="E20" s="93">
        <v>7.5</v>
      </c>
      <c r="F20" s="1"/>
      <c r="G20" s="1"/>
      <c r="H20" s="1"/>
      <c r="I20" s="1"/>
      <c r="J20" s="1"/>
    </row>
    <row r="21" spans="1:10" x14ac:dyDescent="0.2">
      <c r="A21" s="1"/>
      <c r="B21" s="110" t="s">
        <v>150</v>
      </c>
      <c r="C21" s="98">
        <v>4.29</v>
      </c>
      <c r="D21" s="90">
        <v>6.3</v>
      </c>
      <c r="E21" s="90">
        <v>6.07</v>
      </c>
      <c r="F21" s="1"/>
      <c r="G21" s="1"/>
      <c r="H21" s="1"/>
      <c r="I21" s="1"/>
      <c r="J21" s="1"/>
    </row>
    <row r="22" spans="1:10" x14ac:dyDescent="0.2">
      <c r="A22" s="1"/>
      <c r="B22" s="88" t="s">
        <v>143</v>
      </c>
      <c r="C22" s="92">
        <v>4.8499999999999996</v>
      </c>
      <c r="D22" s="94">
        <v>9.6300000000000008</v>
      </c>
      <c r="E22" s="94">
        <v>9.39</v>
      </c>
      <c r="F22" s="1"/>
      <c r="G22" s="1"/>
      <c r="H22" s="1"/>
      <c r="I22" s="1"/>
      <c r="J22" s="1"/>
    </row>
    <row r="23" spans="1:10" x14ac:dyDescent="0.2">
      <c r="A23" s="1"/>
      <c r="B23" s="88" t="s">
        <v>144</v>
      </c>
      <c r="C23" s="96">
        <v>3.75</v>
      </c>
      <c r="D23" s="96">
        <v>3.11</v>
      </c>
      <c r="E23" s="96">
        <v>3.38</v>
      </c>
      <c r="F23" s="1"/>
      <c r="G23" s="1"/>
      <c r="H23" s="1"/>
      <c r="I23" s="1"/>
      <c r="J23" s="1"/>
    </row>
    <row r="24" spans="1:10" x14ac:dyDescent="0.2">
      <c r="A24" s="1"/>
      <c r="B24" s="110" t="s">
        <v>149</v>
      </c>
      <c r="C24" s="89">
        <v>8.32</v>
      </c>
      <c r="D24" s="91">
        <v>8.7080000000000002</v>
      </c>
      <c r="E24" s="98">
        <v>4.7759999999999998</v>
      </c>
      <c r="F24" s="1"/>
      <c r="G24" s="1"/>
      <c r="H24" s="1"/>
      <c r="I24" s="1"/>
      <c r="J24" s="1"/>
    </row>
    <row r="25" spans="1:10" x14ac:dyDescent="0.2">
      <c r="A25" s="1"/>
      <c r="B25" s="88" t="s">
        <v>145</v>
      </c>
      <c r="C25" s="93">
        <v>9.49</v>
      </c>
      <c r="D25" s="93">
        <v>9.49</v>
      </c>
      <c r="E25" s="96">
        <v>5.59</v>
      </c>
      <c r="F25" s="1"/>
      <c r="G25" s="1"/>
      <c r="H25" s="1"/>
      <c r="I25" s="1"/>
      <c r="J25" s="1"/>
    </row>
    <row r="26" spans="1:10" x14ac:dyDescent="0.2">
      <c r="A26" s="1"/>
      <c r="B26" s="88" t="s">
        <v>146</v>
      </c>
      <c r="C26" s="92">
        <v>6.47</v>
      </c>
      <c r="D26" s="94">
        <v>7.28</v>
      </c>
      <c r="E26" s="96">
        <v>1.35</v>
      </c>
      <c r="F26" s="1"/>
      <c r="G26" s="1"/>
      <c r="H26" s="1"/>
      <c r="I26" s="1"/>
      <c r="J26" s="1"/>
    </row>
    <row r="27" spans="1:10" x14ac:dyDescent="0.2">
      <c r="A27" s="1"/>
      <c r="B27" s="88" t="s">
        <v>147</v>
      </c>
      <c r="C27" s="94">
        <v>10</v>
      </c>
      <c r="D27" s="93">
        <v>10</v>
      </c>
      <c r="E27" s="93">
        <v>10</v>
      </c>
      <c r="F27" s="1"/>
      <c r="G27" s="1"/>
      <c r="H27" s="1"/>
      <c r="I27" s="1"/>
      <c r="J27" s="1"/>
    </row>
    <row r="28" spans="1:10" x14ac:dyDescent="0.2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x14ac:dyDescent="0.2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x14ac:dyDescent="0.2">
      <c r="A30" s="1"/>
      <c r="B30" s="1"/>
      <c r="C30" s="1"/>
      <c r="D30" s="1"/>
      <c r="E30" s="1"/>
      <c r="F30" s="1"/>
      <c r="G30" s="1"/>
      <c r="H30" s="1"/>
      <c r="I30" s="1"/>
      <c r="J30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Quant Impact Partners</vt:lpstr>
      <vt:lpstr>Footprint Asset Management</vt:lpstr>
      <vt:lpstr>PGI 2022 AUM</vt:lpstr>
      <vt:lpstr>PGI IS &amp; Summary</vt:lpstr>
      <vt:lpstr>ESG Scores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Inchul Suh</dc:creator>
  <cp:lastModifiedBy>Dew Veeraphan</cp:lastModifiedBy>
  <dcterms:created xsi:type="dcterms:W3CDTF">2023-03-22T22:21:58Z</dcterms:created>
  <dcterms:modified xsi:type="dcterms:W3CDTF">2023-03-27T16:53:10Z</dcterms:modified>
</cp:coreProperties>
</file>